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6ED46E75-FA8B-4C0F-876F-0BF24149E6A3}" xr6:coauthVersionLast="47" xr6:coauthVersionMax="47" xr10:uidLastSave="{00000000-0000-0000-0000-000000000000}"/>
  <bookViews>
    <workbookView xWindow="-120" yWindow="-120" windowWidth="20730" windowHeight="11160" tabRatio="781" firstSheet="4" activeTab="6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6" l="1"/>
  <c r="F21" i="96"/>
  <c r="E184" i="96"/>
  <c r="E183" i="96"/>
  <c r="D35" i="96" l="1"/>
  <c r="D8" i="96"/>
  <c r="C188" i="96" l="1"/>
  <c r="C184" i="96"/>
  <c r="C183" i="96"/>
  <c r="C180" i="96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4" i="95"/>
  <c r="C183" i="95"/>
  <c r="C180" i="95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92" i="94"/>
  <c r="E192" i="93"/>
  <c r="E191" i="94"/>
  <c r="E184" i="93"/>
  <c r="E183" i="93"/>
  <c r="E21" i="94"/>
  <c r="B188" i="94" l="1"/>
  <c r="B184" i="94"/>
  <c r="B183" i="94"/>
  <c r="B180" i="94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4" i="93"/>
  <c r="B183" i="93"/>
  <c r="B180" i="93"/>
  <c r="B176" i="93"/>
  <c r="B172" i="93"/>
  <c r="B168" i="93"/>
  <c r="B163" i="93"/>
  <c r="B49" i="93"/>
  <c r="B45" i="93"/>
  <c r="B41" i="93"/>
  <c r="B21" i="93"/>
  <c r="B188" i="92"/>
  <c r="B184" i="92"/>
  <c r="B183" i="92"/>
  <c r="B180" i="92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4" i="91"/>
  <c r="C183" i="91"/>
  <c r="C180" i="91"/>
  <c r="C176" i="91"/>
  <c r="C172" i="91"/>
  <c r="C168" i="91"/>
  <c r="C163" i="91"/>
  <c r="C77" i="91"/>
  <c r="C76" i="91"/>
  <c r="C74" i="91"/>
  <c r="C73" i="91"/>
  <c r="G73" i="91" s="1"/>
  <c r="C49" i="91"/>
  <c r="C45" i="91"/>
  <c r="C41" i="91"/>
  <c r="C35" i="91"/>
  <c r="G35" i="91" s="1"/>
  <c r="C14" i="91"/>
  <c r="C16" i="91" s="1"/>
  <c r="G16" i="91" s="1"/>
  <c r="C8" i="91"/>
  <c r="G192" i="101"/>
  <c r="G191" i="101"/>
  <c r="G188" i="101"/>
  <c r="G187" i="101"/>
  <c r="G184" i="101"/>
  <c r="G183" i="101"/>
  <c r="G180" i="101"/>
  <c r="G179" i="101"/>
  <c r="G176" i="101"/>
  <c r="G175" i="101"/>
  <c r="G172" i="101"/>
  <c r="G171" i="101"/>
  <c r="G168" i="101"/>
  <c r="G167" i="101"/>
  <c r="G163" i="101"/>
  <c r="G162" i="101"/>
  <c r="G159" i="101"/>
  <c r="G158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3" i="101"/>
  <c r="G102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7" i="101"/>
  <c r="G24" i="101"/>
  <c r="G21" i="101"/>
  <c r="G19" i="101"/>
  <c r="G16" i="101"/>
  <c r="G15" i="101"/>
  <c r="G14" i="101"/>
  <c r="G13" i="101"/>
  <c r="G12" i="101"/>
  <c r="G8" i="101"/>
  <c r="G7" i="101"/>
  <c r="G6" i="101"/>
  <c r="G192" i="100"/>
  <c r="G191" i="100"/>
  <c r="G188" i="100"/>
  <c r="G187" i="100"/>
  <c r="G184" i="100"/>
  <c r="G183" i="100"/>
  <c r="G180" i="100"/>
  <c r="G179" i="100"/>
  <c r="G176" i="100"/>
  <c r="G175" i="100"/>
  <c r="G172" i="100"/>
  <c r="G171" i="100"/>
  <c r="G168" i="100"/>
  <c r="G167" i="100"/>
  <c r="G163" i="100"/>
  <c r="G162" i="100"/>
  <c r="G159" i="100"/>
  <c r="G158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3" i="100"/>
  <c r="G102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7" i="100"/>
  <c r="G24" i="100"/>
  <c r="G21" i="100"/>
  <c r="G19" i="100"/>
  <c r="G16" i="100"/>
  <c r="G15" i="100"/>
  <c r="G14" i="100"/>
  <c r="G13" i="100"/>
  <c r="G12" i="100"/>
  <c r="G8" i="100"/>
  <c r="G7" i="100"/>
  <c r="G6" i="100"/>
  <c r="G192" i="99"/>
  <c r="G191" i="99"/>
  <c r="G188" i="99"/>
  <c r="G187" i="99"/>
  <c r="G184" i="99"/>
  <c r="G183" i="99"/>
  <c r="G180" i="99"/>
  <c r="G179" i="99"/>
  <c r="G176" i="99"/>
  <c r="G175" i="99"/>
  <c r="G172" i="99"/>
  <c r="G171" i="99"/>
  <c r="G168" i="99"/>
  <c r="G167" i="99"/>
  <c r="G163" i="99"/>
  <c r="G162" i="99"/>
  <c r="G159" i="99"/>
  <c r="G158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3" i="99"/>
  <c r="G102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7" i="99"/>
  <c r="G24" i="99"/>
  <c r="G21" i="99"/>
  <c r="G19" i="99"/>
  <c r="G16" i="99"/>
  <c r="G15" i="99"/>
  <c r="G14" i="99"/>
  <c r="G13" i="99"/>
  <c r="G12" i="99"/>
  <c r="G8" i="99"/>
  <c r="G7" i="99"/>
  <c r="G6" i="99"/>
  <c r="G192" i="98"/>
  <c r="G191" i="98"/>
  <c r="G188" i="98"/>
  <c r="G187" i="98"/>
  <c r="G184" i="98"/>
  <c r="G183" i="98"/>
  <c r="G180" i="98"/>
  <c r="G179" i="98"/>
  <c r="G176" i="98"/>
  <c r="G175" i="98"/>
  <c r="G172" i="98"/>
  <c r="G171" i="98"/>
  <c r="G168" i="98"/>
  <c r="G167" i="98"/>
  <c r="G163" i="98"/>
  <c r="G162" i="98"/>
  <c r="G159" i="98"/>
  <c r="G158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3" i="98"/>
  <c r="G102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7" i="98"/>
  <c r="G24" i="98"/>
  <c r="G21" i="98"/>
  <c r="G19" i="98"/>
  <c r="G16" i="98"/>
  <c r="G15" i="98"/>
  <c r="G14" i="98"/>
  <c r="G13" i="98"/>
  <c r="G12" i="98"/>
  <c r="G8" i="98"/>
  <c r="G7" i="98"/>
  <c r="G6" i="98"/>
  <c r="G192" i="97"/>
  <c r="G191" i="97"/>
  <c r="G188" i="97"/>
  <c r="G187" i="97"/>
  <c r="G184" i="97"/>
  <c r="G183" i="97"/>
  <c r="G180" i="97"/>
  <c r="G179" i="97"/>
  <c r="G176" i="97"/>
  <c r="G175" i="97"/>
  <c r="G172" i="97"/>
  <c r="G171" i="97"/>
  <c r="G168" i="97"/>
  <c r="G167" i="97"/>
  <c r="G163" i="97"/>
  <c r="G162" i="97"/>
  <c r="G159" i="97"/>
  <c r="G158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3" i="97"/>
  <c r="G102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7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8" i="94"/>
  <c r="F187" i="94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8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1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4" i="68"/>
  <c r="G73" i="68"/>
  <c r="G71" i="68"/>
  <c r="G70" i="68"/>
  <c r="G69" i="68"/>
  <c r="G68" i="68"/>
  <c r="G67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4" i="68"/>
  <c r="G21" i="68"/>
  <c r="G19" i="68"/>
  <c r="G16" i="68"/>
  <c r="G15" i="68"/>
  <c r="G14" i="68"/>
  <c r="G13" i="68"/>
  <c r="G12" i="68"/>
  <c r="G8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G77" i="68"/>
  <c r="G76" i="68"/>
  <c r="E74" i="68"/>
  <c r="E73" i="68"/>
  <c r="E35" i="68"/>
  <c r="D8" i="68" l="1"/>
  <c r="C188" i="68" l="1"/>
  <c r="C184" i="68"/>
  <c r="C183" i="68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C35" i="68"/>
  <c r="C21" i="68"/>
  <c r="C192" i="101"/>
  <c r="C191" i="101"/>
  <c r="F184" i="101"/>
  <c r="F183" i="101"/>
  <c r="F159" i="101"/>
  <c r="F192" i="101" s="1"/>
  <c r="F158" i="101"/>
  <c r="F191" i="101" s="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F184" i="100"/>
  <c r="F183" i="100"/>
  <c r="F159" i="100"/>
  <c r="F192" i="100" s="1"/>
  <c r="F158" i="100"/>
  <c r="F191" i="100" s="1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F184" i="99"/>
  <c r="F183" i="99"/>
  <c r="F159" i="99"/>
  <c r="F192" i="99" s="1"/>
  <c r="F158" i="99"/>
  <c r="F191" i="99" s="1"/>
  <c r="F103" i="99"/>
  <c r="E103" i="99"/>
  <c r="D103" i="99"/>
  <c r="C103" i="99"/>
  <c r="F102" i="99"/>
  <c r="E102" i="99"/>
  <c r="D102" i="99"/>
  <c r="C102" i="99"/>
  <c r="F27" i="99"/>
  <c r="E27" i="99"/>
  <c r="D27" i="99"/>
  <c r="C27" i="99"/>
  <c r="C192" i="98"/>
  <c r="C191" i="98"/>
  <c r="F184" i="98"/>
  <c r="F183" i="98"/>
  <c r="F159" i="98"/>
  <c r="F192" i="98" s="1"/>
  <c r="F158" i="98"/>
  <c r="F191" i="98" s="1"/>
  <c r="F103" i="98"/>
  <c r="E103" i="98"/>
  <c r="D103" i="98"/>
  <c r="C103" i="98"/>
  <c r="F102" i="98"/>
  <c r="E102" i="98"/>
  <c r="D102" i="98"/>
  <c r="C102" i="98"/>
  <c r="F27" i="98"/>
  <c r="E27" i="98"/>
  <c r="D27" i="98"/>
  <c r="C27" i="98"/>
  <c r="C192" i="97"/>
  <c r="C191" i="97"/>
  <c r="F184" i="97"/>
  <c r="F183" i="97"/>
  <c r="F159" i="97"/>
  <c r="F192" i="97" s="1"/>
  <c r="F158" i="97"/>
  <c r="F191" i="97" s="1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88" i="94" s="1"/>
  <c r="F184" i="94" s="1"/>
  <c r="E158" i="94"/>
  <c r="E187" i="94" s="1"/>
  <c r="F183" i="94" s="1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F192" i="96" l="1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92" i="94"/>
  <c r="F159" i="94"/>
  <c r="F27" i="94"/>
  <c r="F102" i="94"/>
  <c r="F103" i="94"/>
  <c r="F191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G127" i="68" l="1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<sst xmlns="http://schemas.openxmlformats.org/spreadsheetml/2006/main" count="1953" uniqueCount="110">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</sst>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4" fontId="7" fillId="0" borderId="2" xfId="0" applyNumberFormat="1" applyFont="1" applyBorder="1" applyAlignment="1">
      <alignment horizontal="center"/>
    </xf>
    <xf numFmtId="3" fontId="0" fillId="5" borderId="2" xfId="0" applyNumberFormat="1" applyFont="1" applyFill="1" applyBorder="1"/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" sqref="C6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12">
        <v>115252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127693</v>
      </c>
    </row>
    <row r="56" spans="2:9" x14ac:dyDescent="0.25">
      <c r="B56" s="14" t="s">
        <v>47</v>
      </c>
      <c r="C56" s="12">
        <v>78297.415299</v>
      </c>
      <c r="D56" s="12">
        <v>5836.43324199995</v>
      </c>
      <c r="E56" s="12">
        <v>2252</v>
      </c>
      <c r="F56" s="12">
        <v>12585</v>
      </c>
      <c r="G56" s="27">
        <f t="shared" si="0"/>
        <v>98970.848540999956</v>
      </c>
    </row>
    <row r="57" spans="2:9" x14ac:dyDescent="0.25">
      <c r="B57" s="14" t="s">
        <v>48</v>
      </c>
      <c r="C57" s="12">
        <v>13.3887221046056</v>
      </c>
      <c r="D57" s="12">
        <v>34</v>
      </c>
      <c r="E57" s="12">
        <v>20</v>
      </c>
      <c r="F57" s="12">
        <v>29</v>
      </c>
      <c r="G57" s="27">
        <f>AVERAGE(C57:F57)</f>
        <v>24.097180526151398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12">
        <v>7127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24496</v>
      </c>
    </row>
    <row r="68" spans="2:8" x14ac:dyDescent="0.25">
      <c r="B68" s="14" t="s">
        <v>47</v>
      </c>
      <c r="C68" s="12">
        <v>5580.0568380000004</v>
      </c>
      <c r="D68" s="12">
        <v>1911.2171000000001</v>
      </c>
      <c r="E68" s="12">
        <v>1716</v>
      </c>
      <c r="F68" s="12">
        <v>18380</v>
      </c>
      <c r="G68" s="27">
        <f t="shared" si="2"/>
        <v>27587.273937999998</v>
      </c>
    </row>
    <row r="69" spans="2:8" x14ac:dyDescent="0.25">
      <c r="B69" s="14" t="s">
        <v>48</v>
      </c>
      <c r="C69" s="12">
        <v>37.424442261821198</v>
      </c>
      <c r="D69" s="12">
        <v>54</v>
      </c>
      <c r="E69" s="12">
        <v>46</v>
      </c>
      <c r="F69" s="12">
        <v>38</v>
      </c>
      <c r="G69" s="27">
        <f>AVERAGE(C69:F69)</f>
        <v>43.856110565455296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>
        <f>+C55+C67</f>
        <v>122379</v>
      </c>
      <c r="D73" s="19">
        <v>7521</v>
      </c>
      <c r="E73" s="19">
        <f>+E55+E67</f>
        <v>3223</v>
      </c>
      <c r="F73" s="19">
        <v>19066</v>
      </c>
      <c r="G73" s="19">
        <f>SUM(C73:F73)</f>
        <v>152189</v>
      </c>
    </row>
    <row r="74" spans="2:8" x14ac:dyDescent="0.25">
      <c r="B74" s="18" t="s">
        <v>47</v>
      </c>
      <c r="C74" s="19">
        <f>+C56+C68</f>
        <v>83877.472137000004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126558.12247899995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>
        <v>934</v>
      </c>
      <c r="E146" s="27"/>
      <c r="F146" s="1">
        <v>227</v>
      </c>
      <c r="G146" s="27">
        <f>SUM(C146:F146)</f>
        <v>1161</v>
      </c>
    </row>
    <row r="147" spans="2:8" x14ac:dyDescent="0.25">
      <c r="B147" s="14" t="s">
        <v>82</v>
      </c>
      <c r="C147" s="27">
        <v>0</v>
      </c>
      <c r="D147" s="27">
        <v>20.91</v>
      </c>
      <c r="E147" s="27"/>
      <c r="F147" s="29">
        <v>2.7214999999999998</v>
      </c>
      <c r="G147" s="11">
        <f>SUM(C147:F147)</f>
        <v>23.631499999999999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29">
        <v>0</v>
      </c>
      <c r="D154" s="29">
        <v>88</v>
      </c>
      <c r="E154" s="29">
        <v>1</v>
      </c>
      <c r="F154" s="29">
        <v>0</v>
      </c>
      <c r="G154" s="27">
        <f>SUM(C154:F154)</f>
        <v>89</v>
      </c>
      <c r="H154"/>
    </row>
    <row r="155" spans="2:8" x14ac:dyDescent="0.25">
      <c r="B155" s="14" t="s">
        <v>88</v>
      </c>
      <c r="C155" s="29">
        <v>0</v>
      </c>
      <c r="D155" s="29">
        <v>1.31</v>
      </c>
      <c r="E155" s="29">
        <v>4.4999999999999998E-2</v>
      </c>
      <c r="F155" s="29">
        <v>0</v>
      </c>
      <c r="G155" s="11">
        <f>SUM(C155:F155)</f>
        <v>1.355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19">
        <v>1022</v>
      </c>
      <c r="E158" s="19">
        <f>+E154+E150+E146</f>
        <v>1</v>
      </c>
      <c r="F158" s="19">
        <f>F146+F154</f>
        <v>227</v>
      </c>
      <c r="G158" s="19">
        <f>SUM(C158:F158)</f>
        <v>1250</v>
      </c>
    </row>
    <row r="159" spans="2:8" x14ac:dyDescent="0.25">
      <c r="B159" s="18" t="s">
        <v>91</v>
      </c>
      <c r="C159" s="19">
        <v>0</v>
      </c>
      <c r="D159" s="19">
        <v>22.22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24.986499999999999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>
        <v>2982</v>
      </c>
      <c r="D162" s="27">
        <v>36738</v>
      </c>
      <c r="E162" s="27">
        <v>4837</v>
      </c>
      <c r="F162" s="27">
        <v>24597</v>
      </c>
      <c r="G162" s="27">
        <f>SUM(C162:F162)</f>
        <v>69154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260.87920700000001</v>
      </c>
      <c r="E163" s="27">
        <v>75</v>
      </c>
      <c r="F163" s="27">
        <v>155.13153299999999</v>
      </c>
      <c r="G163" s="11">
        <f>SUM(C163:F163)</f>
        <v>564.33586700000001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>
        <v>818</v>
      </c>
      <c r="D167" s="27">
        <v>3729</v>
      </c>
      <c r="E167" s="27">
        <v>104</v>
      </c>
      <c r="F167" s="27">
        <v>613</v>
      </c>
      <c r="G167" s="27">
        <f>SUM(C167:F167)</f>
        <v>5264</v>
      </c>
    </row>
    <row r="168" spans="2:8" x14ac:dyDescent="0.25">
      <c r="B168" s="14" t="s">
        <v>96</v>
      </c>
      <c r="C168" s="27">
        <f>28630000/1000000</f>
        <v>28.63</v>
      </c>
      <c r="D168" s="27">
        <v>78.569998999999996</v>
      </c>
      <c r="E168" s="27">
        <v>2.6</v>
      </c>
      <c r="F168" s="27">
        <v>21.74</v>
      </c>
      <c r="G168" s="11">
        <f>SUM(C168:F168)</f>
        <v>131.53999899999999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>
        <v>1975</v>
      </c>
      <c r="D171" s="27">
        <v>540</v>
      </c>
      <c r="E171" s="27">
        <v>148</v>
      </c>
      <c r="F171" s="27">
        <v>443</v>
      </c>
      <c r="G171" s="27">
        <f>SUM(C171:F171)</f>
        <v>3106</v>
      </c>
    </row>
    <row r="172" spans="2:8" x14ac:dyDescent="0.25">
      <c r="B172" s="14" t="s">
        <v>96</v>
      </c>
      <c r="C172" s="27">
        <f>69125000/1000000</f>
        <v>69.125</v>
      </c>
      <c r="D172" s="27">
        <v>11.361000000000001</v>
      </c>
      <c r="E172" s="27">
        <v>3.7</v>
      </c>
      <c r="F172" s="27">
        <v>9.702</v>
      </c>
      <c r="G172" s="11">
        <f>SUM(C172:F172)</f>
        <v>93.888000000000005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>
        <v>184</v>
      </c>
      <c r="D175" s="27">
        <v>323</v>
      </c>
      <c r="E175" s="27">
        <v>130</v>
      </c>
      <c r="F175" s="27">
        <v>36</v>
      </c>
      <c r="G175" s="27">
        <f>SUM(C175:F175)</f>
        <v>673</v>
      </c>
    </row>
    <row r="176" spans="2:8" x14ac:dyDescent="0.25">
      <c r="B176" s="14" t="s">
        <v>96</v>
      </c>
      <c r="C176" s="27">
        <f>19380000/1000000</f>
        <v>19.38</v>
      </c>
      <c r="D176" s="27">
        <v>34.17</v>
      </c>
      <c r="E176" s="27">
        <v>7.77</v>
      </c>
      <c r="F176" s="27">
        <v>3.56</v>
      </c>
      <c r="G176" s="11">
        <f>SUM(C176:F176)</f>
        <v>64.88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>
        <v>385</v>
      </c>
      <c r="D179" s="27">
        <v>176506</v>
      </c>
      <c r="E179" s="27">
        <v>0</v>
      </c>
      <c r="F179" s="27">
        <v>0</v>
      </c>
      <c r="G179" s="27">
        <f>SUM(C179:F179)</f>
        <v>176891</v>
      </c>
    </row>
    <row r="180" spans="2:8" x14ac:dyDescent="0.25">
      <c r="B180" s="14" t="s">
        <v>96</v>
      </c>
      <c r="C180" s="27">
        <f>11850000/1000000</f>
        <v>11.85</v>
      </c>
      <c r="D180" s="27">
        <v>3853.5944426759902</v>
      </c>
      <c r="E180" s="27">
        <v>0</v>
      </c>
      <c r="F180" s="27">
        <v>0</v>
      </c>
      <c r="G180" s="11">
        <f>SUM(C180:F180)</f>
        <v>3865.4444426759901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>
        <f>+C179+C175+C171+C167</f>
        <v>3362</v>
      </c>
      <c r="D183" s="19">
        <v>181098</v>
      </c>
      <c r="E183" s="19">
        <f>+E167+E171+E175+E179</f>
        <v>382</v>
      </c>
      <c r="F183" s="19">
        <f>+F179+F175+F171+F167</f>
        <v>1092</v>
      </c>
      <c r="G183" s="19">
        <f>SUM(C183:F183)</f>
        <v>185934</v>
      </c>
    </row>
    <row r="184" spans="2:8" x14ac:dyDescent="0.25">
      <c r="B184" s="18" t="s">
        <v>103</v>
      </c>
      <c r="C184" s="19">
        <f>+C180+C176+C172+C168</f>
        <v>128.98499999999999</v>
      </c>
      <c r="D184" s="19">
        <v>3977.69544167599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4155.7524416759898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>
        <v>3751</v>
      </c>
      <c r="D187" s="27">
        <v>37</v>
      </c>
      <c r="E187" s="27">
        <v>62</v>
      </c>
      <c r="F187" s="27">
        <f>F166+F171+F175+F179+F162</f>
        <v>25076</v>
      </c>
      <c r="G187" s="27">
        <f>SUM(C187:F187)</f>
        <v>28926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64.464782999999997</v>
      </c>
      <c r="E188" s="27">
        <v>2.4649999999999999</v>
      </c>
      <c r="F188" s="27">
        <f>F167+F172+F176+F180+F163</f>
        <v>781.39353299999993</v>
      </c>
      <c r="G188" s="11">
        <f>SUM(C188:F188)</f>
        <v>880.94435199999998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10095</v>
      </c>
      <c r="D191" s="19">
        <v>218895</v>
      </c>
      <c r="E191" s="19">
        <f>+E162+E183+E187</f>
        <v>5281</v>
      </c>
      <c r="F191" s="19">
        <f>F158+F162+F183+F187</f>
        <v>50992</v>
      </c>
      <c r="G191" s="19">
        <f>SUM(C191:F191)</f>
        <v>285263</v>
      </c>
    </row>
    <row r="192" spans="2:8" x14ac:dyDescent="0.25">
      <c r="B192" s="18" t="s">
        <v>109</v>
      </c>
      <c r="C192" s="19">
        <f>C188+C163+C184</f>
        <v>234.93116299999997</v>
      </c>
      <c r="D192" s="19">
        <v>4325.2594316759905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5625.9741606759908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E4E-671C-4493-8443-5DF52D378DB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D666-7CB6-440E-832F-0ABE6704DAFA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C16-D815-428F-ABEE-5951D984C74A}">
  <dimension ref="A1:BD196"/>
  <sheetViews>
    <sheetView zoomScaleNormal="100" workbookViewId="0">
      <selection activeCell="I15" sqref="I15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06A1-F188-4B15-ABB3-E90BBE0D3143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>
        <v>102729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113230</v>
      </c>
    </row>
    <row r="56" spans="2:9" x14ac:dyDescent="0.25">
      <c r="B56" s="14" t="s">
        <v>47</v>
      </c>
      <c r="C56" s="27">
        <v>63170.066952000001</v>
      </c>
      <c r="D56" s="27">
        <v>5929.3021079999698</v>
      </c>
      <c r="E56" s="27">
        <v>2015</v>
      </c>
      <c r="F56" s="27">
        <v>9416</v>
      </c>
      <c r="G56" s="27">
        <f t="shared" si="0"/>
        <v>80530.369059999968</v>
      </c>
    </row>
    <row r="57" spans="2:9" x14ac:dyDescent="0.25">
      <c r="B57" s="14" t="s">
        <v>48</v>
      </c>
      <c r="C57" s="27">
        <v>12.270303419676999</v>
      </c>
      <c r="D57" s="27">
        <v>36</v>
      </c>
      <c r="E57" s="27">
        <v>19</v>
      </c>
      <c r="F57" s="27">
        <v>29</v>
      </c>
      <c r="G57" s="27">
        <f>AVERAGE(C57:F57)</f>
        <v>24.067575854919248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>
        <v>6003</v>
      </c>
      <c r="D67" s="27">
        <v>1474</v>
      </c>
      <c r="E67" s="27">
        <v>1308</v>
      </c>
      <c r="F67" s="27">
        <v>11192</v>
      </c>
      <c r="G67" s="27">
        <f t="shared" si="0"/>
        <v>19977</v>
      </c>
    </row>
    <row r="68" spans="2:8" x14ac:dyDescent="0.25">
      <c r="B68" s="14" t="s">
        <v>47</v>
      </c>
      <c r="C68" s="27">
        <v>4591.6138220000003</v>
      </c>
      <c r="D68" s="27">
        <v>1402.2541570000001</v>
      </c>
      <c r="E68" s="27">
        <v>1567</v>
      </c>
      <c r="F68" s="27">
        <v>14514</v>
      </c>
      <c r="G68" s="27">
        <f t="shared" si="0"/>
        <v>22074.867979000002</v>
      </c>
    </row>
    <row r="69" spans="2:8" x14ac:dyDescent="0.25">
      <c r="B69" s="14" t="s">
        <v>48</v>
      </c>
      <c r="C69" s="27">
        <v>37.365650508079298</v>
      </c>
      <c r="D69" s="27">
        <v>53</v>
      </c>
      <c r="E69" s="27">
        <v>47</v>
      </c>
      <c r="F69" s="27">
        <v>38</v>
      </c>
      <c r="G69" s="27">
        <f>AVERAGE(C69:F69)</f>
        <v>43.841412627019821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>
        <f>+C55+C67</f>
        <v>108732</v>
      </c>
      <c r="D73" s="19">
        <v>6433</v>
      </c>
      <c r="E73" s="19">
        <v>2806</v>
      </c>
      <c r="F73" s="19">
        <v>15236</v>
      </c>
      <c r="G73" s="19">
        <f>SUM(C73:F73)</f>
        <v>133207</v>
      </c>
    </row>
    <row r="74" spans="2:8" x14ac:dyDescent="0.25">
      <c r="B74" s="18" t="s">
        <v>47</v>
      </c>
      <c r="C74" s="19">
        <f>+C56+C68</f>
        <v>67761.680774000008</v>
      </c>
      <c r="D74" s="19">
        <v>7331.5562649999702</v>
      </c>
      <c r="E74" s="19">
        <v>3582</v>
      </c>
      <c r="F74" s="19">
        <v>23930</v>
      </c>
      <c r="G74" s="22">
        <f>SUM(C74:F74)</f>
        <v>102605.23703899997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>
        <v>2240</v>
      </c>
      <c r="E146" s="27">
        <v>0</v>
      </c>
      <c r="F146" s="1">
        <v>583</v>
      </c>
      <c r="G146" s="27">
        <f>SUM(C146:F146)</f>
        <v>2823</v>
      </c>
    </row>
    <row r="147" spans="2:8" x14ac:dyDescent="0.25">
      <c r="B147" s="14" t="s">
        <v>82</v>
      </c>
      <c r="C147" s="27">
        <v>0</v>
      </c>
      <c r="D147" s="27">
        <v>50.917999999999999</v>
      </c>
      <c r="E147" s="27">
        <v>0</v>
      </c>
      <c r="F147" s="29">
        <v>6.6937499999999996</v>
      </c>
      <c r="G147" s="11">
        <f>SUM(C147:F147)</f>
        <v>57.611750000000001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>
        <v>40</v>
      </c>
      <c r="E154" s="35">
        <v>0</v>
      </c>
      <c r="F154" s="34">
        <v>0</v>
      </c>
      <c r="G154" s="27">
        <f>SUM(C154:F154)</f>
        <v>40</v>
      </c>
      <c r="H154"/>
    </row>
    <row r="155" spans="2:8" x14ac:dyDescent="0.25">
      <c r="B155" s="14" t="s">
        <v>88</v>
      </c>
      <c r="C155" s="11">
        <v>0</v>
      </c>
      <c r="D155" s="27">
        <v>0.61</v>
      </c>
      <c r="E155" s="35">
        <v>0</v>
      </c>
      <c r="F155" s="34">
        <v>0</v>
      </c>
      <c r="G155" s="11">
        <f>SUM(C155:F155)</f>
        <v>0.61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>
        <v>2280</v>
      </c>
      <c r="E158" s="19">
        <v>0</v>
      </c>
      <c r="F158" s="19">
        <f>+F146+F154</f>
        <v>583</v>
      </c>
      <c r="G158" s="19">
        <f>SUM(C158:F158)</f>
        <v>2863</v>
      </c>
    </row>
    <row r="159" spans="2:8" x14ac:dyDescent="0.25">
      <c r="B159" s="18" t="s">
        <v>91</v>
      </c>
      <c r="C159" s="19">
        <v>0</v>
      </c>
      <c r="D159" s="44">
        <v>51.527999999999999</v>
      </c>
      <c r="E159" s="19">
        <v>0</v>
      </c>
      <c r="F159" s="19">
        <f>+F147+F155</f>
        <v>6.6937499999999996</v>
      </c>
      <c r="G159" s="22">
        <f>SUM(C159:F159)</f>
        <v>58.22175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>
        <v>2724</v>
      </c>
      <c r="D162" s="27">
        <v>36738</v>
      </c>
      <c r="E162" s="27">
        <v>4694</v>
      </c>
      <c r="F162" s="27">
        <v>23250</v>
      </c>
      <c r="G162" s="27">
        <f>SUM(C162:F162)</f>
        <v>67406</v>
      </c>
    </row>
    <row r="163" spans="2:8" x14ac:dyDescent="0.25">
      <c r="B163" s="14" t="s">
        <v>88</v>
      </c>
      <c r="C163" s="27">
        <f>66497456/1000000</f>
        <v>66.497456</v>
      </c>
      <c r="D163" s="27">
        <v>260.87920700000001</v>
      </c>
      <c r="E163" s="27">
        <v>71.17</v>
      </c>
      <c r="F163" s="27">
        <v>200.99615900000001</v>
      </c>
      <c r="G163" s="11">
        <f>SUM(C163:F163)</f>
        <v>599.542822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>
        <v>833</v>
      </c>
      <c r="D167" s="27">
        <v>4681</v>
      </c>
      <c r="E167" s="27">
        <v>126</v>
      </c>
      <c r="F167" s="27">
        <v>659</v>
      </c>
      <c r="G167" s="27">
        <f>SUM(C167:F167)</f>
        <v>6299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115.148549</v>
      </c>
      <c r="E168" s="27">
        <v>3.15</v>
      </c>
      <c r="F168" s="27">
        <v>22.245000000000001</v>
      </c>
      <c r="G168" s="11">
        <f>SUM(C168:F168)</f>
        <v>169.69854900000001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>
        <v>1732</v>
      </c>
      <c r="D171" s="27">
        <v>616</v>
      </c>
      <c r="E171" s="27">
        <v>104</v>
      </c>
      <c r="F171" s="27">
        <v>402</v>
      </c>
      <c r="G171" s="27">
        <f>SUM(C171:F171)</f>
        <v>2854</v>
      </c>
    </row>
    <row r="172" spans="2:8" x14ac:dyDescent="0.25">
      <c r="B172" s="14" t="s">
        <v>96</v>
      </c>
      <c r="C172" s="27">
        <f>60620000/1000000</f>
        <v>60.62</v>
      </c>
      <c r="D172" s="27">
        <v>12.978</v>
      </c>
      <c r="E172" s="27">
        <v>2.6</v>
      </c>
      <c r="F172" s="27">
        <v>8.7520000000000007</v>
      </c>
      <c r="G172" s="11">
        <f>SUM(C172:F172)</f>
        <v>84.949999999999989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33.619999999999997</v>
      </c>
      <c r="E176" s="27">
        <v>8.4309999999999992</v>
      </c>
      <c r="F176" s="27">
        <v>3.58</v>
      </c>
      <c r="G176" s="11">
        <f>SUM(C176:F176)</f>
        <v>64.590999999999994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>
        <v>382</v>
      </c>
      <c r="D179" s="27">
        <v>170513</v>
      </c>
      <c r="E179" s="27">
        <v>0</v>
      </c>
      <c r="F179" s="27">
        <v>0</v>
      </c>
      <c r="G179" s="27">
        <f>SUM(C179:F179)</f>
        <v>170895</v>
      </c>
    </row>
    <row r="180" spans="2:8" x14ac:dyDescent="0.25">
      <c r="B180" s="14" t="s">
        <v>96</v>
      </c>
      <c r="C180" s="27">
        <f>11770000/1000000</f>
        <v>11.77</v>
      </c>
      <c r="D180" s="27">
        <v>3384.3677546567897</v>
      </c>
      <c r="E180" s="27">
        <v>0</v>
      </c>
      <c r="F180" s="27">
        <v>0</v>
      </c>
      <c r="G180" s="11">
        <f>SUM(C180:F180)</f>
        <v>3396.1377546567896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>
        <f>+C179+C175+C171+C167</f>
        <v>3129</v>
      </c>
      <c r="D183" s="19">
        <v>176128</v>
      </c>
      <c r="E183" s="19">
        <v>361</v>
      </c>
      <c r="F183" s="19">
        <f>+F179+F175+F171+F167</f>
        <v>1097</v>
      </c>
      <c r="G183" s="19">
        <f>SUM(C183:F183)</f>
        <v>180715</v>
      </c>
    </row>
    <row r="184" spans="2:8" x14ac:dyDescent="0.25">
      <c r="B184" s="18" t="s">
        <v>103</v>
      </c>
      <c r="C184" s="19">
        <f>+C180+C176+C172+C168</f>
        <v>120.505</v>
      </c>
      <c r="D184" s="19">
        <v>3546.1143036567896</v>
      </c>
      <c r="E184" s="19">
        <v>14.180999999999999</v>
      </c>
      <c r="F184" s="19">
        <f>+F180+F176+F172+F168</f>
        <v>34.576999999999998</v>
      </c>
      <c r="G184" s="22">
        <f>SUM(C184:F184)</f>
        <v>3715.37730365679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>
        <v>4461</v>
      </c>
      <c r="D187" s="27">
        <v>4440</v>
      </c>
      <c r="E187" s="27">
        <v>359</v>
      </c>
      <c r="F187" s="27">
        <f>F166+F171+F175+F179+F162</f>
        <v>23688</v>
      </c>
      <c r="G187" s="27">
        <f>SUM(C187:F187)</f>
        <v>32948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245.50747799999999</v>
      </c>
      <c r="E188" s="27">
        <v>37.56</v>
      </c>
      <c r="F188" s="27">
        <f>F167+F172+F176+F180+F163</f>
        <v>872.32815900000003</v>
      </c>
      <c r="G188" s="11">
        <f>SUM(C188:F188)</f>
        <v>1238.044539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10314</v>
      </c>
      <c r="D191" s="19">
        <v>219586</v>
      </c>
      <c r="E191" s="19">
        <v>5414</v>
      </c>
      <c r="F191" s="19">
        <f>F158+F162+F183+F187</f>
        <v>48618</v>
      </c>
      <c r="G191" s="19">
        <f>SUM(C191:F191)</f>
        <v>283932</v>
      </c>
    </row>
    <row r="192" spans="2:8" x14ac:dyDescent="0.25">
      <c r="B192" s="18" t="s">
        <v>109</v>
      </c>
      <c r="C192" s="19">
        <f>C188+C163+C184</f>
        <v>269.65135800000002</v>
      </c>
      <c r="D192" s="19">
        <v>4104.0289886567898</v>
      </c>
      <c r="E192" s="19">
        <v>122.911</v>
      </c>
      <c r="F192" s="19">
        <f>F159+F184+F163+F188</f>
        <v>1114.5950680000001</v>
      </c>
      <c r="G192" s="22">
        <f>SUM(C192:F192)</f>
        <v>5611.1864146567896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5264-35D7-43C8-A5DE-BD3868C2AAA4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0" t="s">
        <v>1</v>
      </c>
      <c r="C2" s="81"/>
      <c r="D2" s="81"/>
      <c r="E2" s="81"/>
      <c r="F2" s="8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9" t="s">
        <v>7</v>
      </c>
      <c r="B4" s="70"/>
      <c r="C4" s="70"/>
      <c r="D4" s="70"/>
      <c r="E4" s="70"/>
      <c r="F4" s="71"/>
    </row>
    <row r="5" spans="1:6" x14ac:dyDescent="0.25">
      <c r="A5" s="65" t="s">
        <v>8</v>
      </c>
      <c r="B5" s="66"/>
      <c r="C5" s="66"/>
      <c r="D5" s="66"/>
      <c r="E5" s="66"/>
      <c r="F5" s="67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5" t="s">
        <v>12</v>
      </c>
      <c r="B10" s="66"/>
      <c r="C10" s="66"/>
      <c r="D10" s="66"/>
      <c r="E10" s="66"/>
      <c r="F10" s="67"/>
    </row>
    <row r="11" spans="1:6" x14ac:dyDescent="0.25">
      <c r="A11" s="61" t="s">
        <v>13</v>
      </c>
      <c r="B11" s="62"/>
      <c r="C11" s="62"/>
      <c r="D11" s="62"/>
      <c r="E11" s="62"/>
      <c r="F11" s="63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61" t="s">
        <v>19</v>
      </c>
      <c r="B18" s="62"/>
      <c r="C18" s="62"/>
      <c r="D18" s="62"/>
      <c r="E18" s="62"/>
      <c r="F18" s="63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83"/>
      <c r="B20" s="83"/>
      <c r="C20" s="83"/>
      <c r="D20" s="83"/>
      <c r="E20" s="83"/>
      <c r="F20" s="83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5" t="s">
        <v>26</v>
      </c>
      <c r="B29" s="66"/>
      <c r="C29" s="66"/>
      <c r="D29" s="66"/>
      <c r="E29" s="66"/>
      <c r="F29" s="67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5" t="s">
        <v>28</v>
      </c>
      <c r="B32" s="66"/>
      <c r="C32" s="66"/>
      <c r="D32" s="66"/>
      <c r="E32" s="66"/>
      <c r="F32" s="67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6" t="s">
        <v>32</v>
      </c>
      <c r="B36" s="77"/>
      <c r="C36" s="77"/>
      <c r="D36" s="77"/>
      <c r="E36" s="77"/>
      <c r="F36" s="77"/>
      <c r="G36" s="78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9" t="s">
        <v>33</v>
      </c>
      <c r="B38" s="70"/>
      <c r="C38" s="70"/>
      <c r="D38" s="70"/>
      <c r="E38" s="70"/>
      <c r="F38" s="71"/>
    </row>
    <row r="39" spans="1:8" x14ac:dyDescent="0.25">
      <c r="A39" s="65" t="s">
        <v>34</v>
      </c>
      <c r="B39" s="66"/>
      <c r="C39" s="66"/>
      <c r="D39" s="66"/>
      <c r="E39" s="66"/>
      <c r="F39" s="67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59" t="s">
        <v>37</v>
      </c>
      <c r="B43" s="59"/>
      <c r="C43" s="59"/>
      <c r="D43" s="59"/>
      <c r="E43" s="59"/>
      <c r="F43" s="59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59" t="s">
        <v>40</v>
      </c>
      <c r="B47" s="59"/>
      <c r="C47" s="59"/>
      <c r="D47" s="59"/>
      <c r="E47" s="59"/>
      <c r="F47" s="59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9" t="s">
        <v>43</v>
      </c>
      <c r="B51" s="70"/>
      <c r="C51" s="70"/>
      <c r="D51" s="70"/>
      <c r="E51" s="70"/>
      <c r="F51" s="71"/>
    </row>
    <row r="52" spans="1:8" x14ac:dyDescent="0.25">
      <c r="A52" s="79"/>
      <c r="B52" s="79"/>
      <c r="C52" s="79"/>
      <c r="D52" s="79"/>
      <c r="E52" s="79"/>
      <c r="F52" s="79"/>
      <c r="G52" s="79"/>
    </row>
    <row r="53" spans="1:8" x14ac:dyDescent="0.25">
      <c r="A53" s="59" t="s">
        <v>44</v>
      </c>
      <c r="B53" s="59"/>
      <c r="C53" s="59"/>
      <c r="D53" s="59"/>
      <c r="E53" s="59"/>
      <c r="F53" s="59"/>
    </row>
    <row r="54" spans="1:8" x14ac:dyDescent="0.25">
      <c r="A54" s="64" t="s">
        <v>45</v>
      </c>
      <c r="B54" s="64"/>
      <c r="C54" s="64"/>
      <c r="D54" s="64"/>
      <c r="E54" s="64"/>
      <c r="F54" s="64"/>
    </row>
    <row r="55" spans="1:8" x14ac:dyDescent="0.25">
      <c r="A55" s="14" t="s">
        <v>46</v>
      </c>
      <c r="B55" s="12">
        <v>101962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111864</v>
      </c>
    </row>
    <row r="56" spans="1:8" x14ac:dyDescent="0.25">
      <c r="A56" s="14" t="s">
        <v>47</v>
      </c>
      <c r="B56" s="12">
        <v>58323.210720000003</v>
      </c>
      <c r="C56" s="12">
        <v>7146.6286470000096</v>
      </c>
      <c r="D56" s="12">
        <v>1406</v>
      </c>
      <c r="E56" s="12">
        <v>9873</v>
      </c>
      <c r="F56" s="27">
        <f t="shared" si="0"/>
        <v>76748.839367000008</v>
      </c>
    </row>
    <row r="57" spans="1:8" x14ac:dyDescent="0.25">
      <c r="A57" s="14" t="s">
        <v>48</v>
      </c>
      <c r="B57" s="12">
        <v>11.956856475942001</v>
      </c>
      <c r="C57" s="12">
        <v>38</v>
      </c>
      <c r="D57" s="12">
        <v>21</v>
      </c>
      <c r="E57" s="12">
        <v>30</v>
      </c>
      <c r="F57" s="27">
        <f>AVERAGE(B57:E57)</f>
        <v>25.239214118985501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64" t="s">
        <v>51</v>
      </c>
      <c r="B60" s="64"/>
      <c r="C60" s="64"/>
      <c r="D60" s="64"/>
      <c r="E60" s="64"/>
      <c r="F60" s="6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4" t="s">
        <v>52</v>
      </c>
      <c r="B66" s="64"/>
      <c r="C66" s="64"/>
      <c r="D66" s="64"/>
      <c r="E66" s="64"/>
      <c r="F66" s="64"/>
    </row>
    <row r="67" spans="1:7" x14ac:dyDescent="0.25">
      <c r="A67" s="14" t="s">
        <v>46</v>
      </c>
      <c r="B67" s="12">
        <v>5596</v>
      </c>
      <c r="C67" s="12">
        <v>1564</v>
      </c>
      <c r="D67" s="12">
        <v>898</v>
      </c>
      <c r="E67" s="12">
        <v>11634</v>
      </c>
      <c r="F67" s="27">
        <f t="shared" si="0"/>
        <v>19692</v>
      </c>
    </row>
    <row r="68" spans="1:7" x14ac:dyDescent="0.25">
      <c r="A68" s="14" t="s">
        <v>47</v>
      </c>
      <c r="B68" s="12">
        <v>4467.8539860000001</v>
      </c>
      <c r="C68" s="12">
        <v>1570.2594690000001</v>
      </c>
      <c r="D68" s="12">
        <v>892</v>
      </c>
      <c r="E68" s="12">
        <v>15457</v>
      </c>
      <c r="F68" s="27">
        <f t="shared" si="0"/>
        <v>22387.113454999999</v>
      </c>
    </row>
    <row r="69" spans="1:7" x14ac:dyDescent="0.25">
      <c r="A69" s="14" t="s">
        <v>48</v>
      </c>
      <c r="B69" s="12">
        <v>37.280557541100798</v>
      </c>
      <c r="C69" s="12">
        <v>54</v>
      </c>
      <c r="D69" s="12">
        <v>49</v>
      </c>
      <c r="E69" s="12">
        <v>39</v>
      </c>
      <c r="F69" s="27">
        <f>AVERAGE(B69:E69)</f>
        <v>44.820139385275198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73" t="s">
        <v>53</v>
      </c>
      <c r="B72" s="74"/>
      <c r="C72" s="74"/>
      <c r="D72" s="74"/>
      <c r="E72" s="74"/>
      <c r="F72" s="75"/>
    </row>
    <row r="73" spans="1:7" x14ac:dyDescent="0.25">
      <c r="A73" s="18" t="s">
        <v>54</v>
      </c>
      <c r="B73" s="19">
        <f>+B55+B67</f>
        <v>107558</v>
      </c>
      <c r="C73" s="19">
        <v>6751</v>
      </c>
      <c r="D73" s="19">
        <v>1662</v>
      </c>
      <c r="E73" s="19">
        <v>15585</v>
      </c>
      <c r="F73" s="19">
        <f>SUM(B73:E73)</f>
        <v>131556</v>
      </c>
    </row>
    <row r="74" spans="1:7" x14ac:dyDescent="0.25">
      <c r="A74" s="18" t="s">
        <v>47</v>
      </c>
      <c r="B74" s="19">
        <f>+B56+B68</f>
        <v>62791.064706000005</v>
      </c>
      <c r="C74" s="19">
        <v>8716.8881160000092</v>
      </c>
      <c r="D74" s="19">
        <v>2298</v>
      </c>
      <c r="E74" s="19">
        <v>25330</v>
      </c>
      <c r="F74" s="22">
        <f>SUM(B74:E74)</f>
        <v>99135.952822000021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5" t="s">
        <v>55</v>
      </c>
      <c r="B79" s="66"/>
      <c r="C79" s="66"/>
      <c r="D79" s="66"/>
      <c r="E79" s="66"/>
      <c r="F79" s="67"/>
    </row>
    <row r="80" spans="1:7" x14ac:dyDescent="0.25">
      <c r="A80" s="61" t="s">
        <v>45</v>
      </c>
      <c r="B80" s="62"/>
      <c r="C80" s="62"/>
      <c r="D80" s="62"/>
      <c r="E80" s="62"/>
      <c r="F80" s="63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61" t="s">
        <v>51</v>
      </c>
      <c r="B86" s="62"/>
      <c r="C86" s="62"/>
      <c r="D86" s="62"/>
      <c r="E86" s="62"/>
      <c r="F86" s="6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1" t="s">
        <v>52</v>
      </c>
      <c r="B92" s="62"/>
      <c r="C92" s="62"/>
      <c r="D92" s="62"/>
      <c r="E92" s="62"/>
      <c r="F92" s="63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73" t="s">
        <v>56</v>
      </c>
      <c r="B98" s="74"/>
      <c r="C98" s="74"/>
      <c r="D98" s="74"/>
      <c r="E98" s="74"/>
      <c r="F98" s="75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59" t="s">
        <v>57</v>
      </c>
      <c r="B105" s="59"/>
      <c r="C105" s="59"/>
      <c r="D105" s="59"/>
      <c r="E105" s="59"/>
      <c r="F105" s="59"/>
    </row>
    <row r="106" spans="1:7" x14ac:dyDescent="0.25">
      <c r="A106" s="64" t="s">
        <v>58</v>
      </c>
      <c r="B106" s="64"/>
      <c r="C106" s="64"/>
      <c r="D106" s="64"/>
      <c r="E106" s="64"/>
      <c r="F106" s="64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64" t="s">
        <v>62</v>
      </c>
      <c r="B110" s="64"/>
      <c r="C110" s="64"/>
      <c r="D110" s="64"/>
      <c r="E110" s="64"/>
      <c r="F110" s="64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64" t="s">
        <v>63</v>
      </c>
      <c r="B115" s="64"/>
      <c r="C115" s="64"/>
      <c r="D115" s="64"/>
      <c r="E115" s="64"/>
      <c r="F115" s="64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61" t="s">
        <v>64</v>
      </c>
      <c r="B119" s="62"/>
      <c r="C119" s="62"/>
      <c r="D119" s="62"/>
      <c r="E119" s="62"/>
      <c r="F119" s="63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5" t="s">
        <v>65</v>
      </c>
      <c r="B124" s="66"/>
      <c r="C124" s="66"/>
      <c r="D124" s="66"/>
      <c r="E124" s="66"/>
      <c r="F124" s="6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5" t="s">
        <v>67</v>
      </c>
      <c r="B126" s="66"/>
      <c r="C126" s="66"/>
      <c r="D126" s="66"/>
      <c r="E126" s="66"/>
      <c r="F126" s="67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72"/>
      <c r="B128" s="72"/>
      <c r="C128" s="72"/>
      <c r="D128" s="72"/>
      <c r="E128" s="72"/>
      <c r="F128" s="72"/>
      <c r="G128" s="72"/>
    </row>
    <row r="129" spans="1:8" x14ac:dyDescent="0.25">
      <c r="A129" s="59" t="s">
        <v>69</v>
      </c>
      <c r="B129" s="59"/>
      <c r="C129" s="59"/>
      <c r="D129" s="59"/>
      <c r="E129" s="59"/>
      <c r="F129" s="59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59" t="s">
        <v>72</v>
      </c>
      <c r="B133" s="59"/>
      <c r="C133" s="59"/>
      <c r="D133" s="59"/>
      <c r="E133" s="59"/>
      <c r="F133" s="59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68" t="s">
        <v>74</v>
      </c>
      <c r="B136" s="68"/>
      <c r="C136" s="68"/>
      <c r="D136" s="68"/>
      <c r="E136" s="68"/>
      <c r="F136" s="68"/>
    </row>
    <row r="137" spans="1:8" x14ac:dyDescent="0.25">
      <c r="A137" s="59" t="s">
        <v>75</v>
      </c>
      <c r="B137" s="59"/>
      <c r="C137" s="59"/>
      <c r="D137" s="59"/>
      <c r="E137" s="59"/>
      <c r="F137" s="59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9" t="s">
        <v>78</v>
      </c>
      <c r="B142" s="70"/>
      <c r="C142" s="70"/>
      <c r="D142" s="70"/>
      <c r="E142" s="70"/>
      <c r="F142" s="71"/>
    </row>
    <row r="143" spans="1:8" x14ac:dyDescent="0.25">
      <c r="A143" s="65" t="s">
        <v>79</v>
      </c>
      <c r="B143" s="66"/>
      <c r="C143" s="66"/>
      <c r="D143" s="66"/>
      <c r="E143" s="66"/>
      <c r="F143" s="67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64" t="s">
        <v>80</v>
      </c>
      <c r="B145" s="64"/>
      <c r="C145" s="64"/>
      <c r="D145" s="64"/>
      <c r="E145" s="64"/>
      <c r="F145" s="64"/>
    </row>
    <row r="146" spans="1:7" x14ac:dyDescent="0.25">
      <c r="A146" s="14" t="s">
        <v>81</v>
      </c>
      <c r="B146" s="27">
        <v>0</v>
      </c>
      <c r="C146" s="27">
        <v>9784</v>
      </c>
      <c r="D146" s="27"/>
      <c r="E146" s="27">
        <v>2722</v>
      </c>
      <c r="F146" s="27">
        <f>SUM(B146:E146)</f>
        <v>12506</v>
      </c>
    </row>
    <row r="147" spans="1:7" x14ac:dyDescent="0.25">
      <c r="A147" s="14" t="s">
        <v>82</v>
      </c>
      <c r="B147" s="27">
        <v>0</v>
      </c>
      <c r="C147" s="27">
        <v>226.25200000000001</v>
      </c>
      <c r="D147" s="27"/>
      <c r="E147" s="29">
        <v>30.095749999999999</v>
      </c>
      <c r="F147" s="11">
        <f>SUM(B147:E147)</f>
        <v>256.34775000000002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64" t="s">
        <v>83</v>
      </c>
      <c r="B149" s="64"/>
      <c r="C149" s="64"/>
      <c r="D149" s="64"/>
      <c r="E149" s="64"/>
      <c r="F149" s="64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64" t="s">
        <v>86</v>
      </c>
      <c r="B153" s="64"/>
      <c r="C153" s="64"/>
      <c r="D153" s="64"/>
      <c r="E153" s="64"/>
      <c r="F153" s="64"/>
    </row>
    <row r="154" spans="1:7" x14ac:dyDescent="0.25">
      <c r="A154" s="14" t="s">
        <v>87</v>
      </c>
      <c r="B154" s="14">
        <v>0</v>
      </c>
      <c r="C154" s="27">
        <v>59</v>
      </c>
      <c r="D154" s="35">
        <v>0</v>
      </c>
      <c r="E154" s="34">
        <v>0</v>
      </c>
      <c r="F154" s="27">
        <f>SUM(B154:E154)</f>
        <v>59</v>
      </c>
      <c r="G154"/>
    </row>
    <row r="155" spans="1:7" x14ac:dyDescent="0.25">
      <c r="A155" s="14" t="s">
        <v>88</v>
      </c>
      <c r="B155" s="11">
        <v>0</v>
      </c>
      <c r="C155" s="27">
        <v>0.75</v>
      </c>
      <c r="D155" s="35">
        <v>0</v>
      </c>
      <c r="E155" s="34">
        <v>0</v>
      </c>
      <c r="F155" s="11">
        <f>SUM(B155:E155)</f>
        <v>0.75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61" t="s">
        <v>89</v>
      </c>
      <c r="B157" s="62"/>
      <c r="C157" s="62"/>
      <c r="D157" s="62"/>
      <c r="E157" s="62"/>
      <c r="F157" s="63"/>
    </row>
    <row r="158" spans="1:7" x14ac:dyDescent="0.25">
      <c r="A158" s="18" t="s">
        <v>90</v>
      </c>
      <c r="B158" s="19">
        <v>0</v>
      </c>
      <c r="C158" s="19">
        <v>9843</v>
      </c>
      <c r="D158" s="19">
        <v>0</v>
      </c>
      <c r="E158" s="19">
        <f>E146+E154</f>
        <v>2722</v>
      </c>
      <c r="F158" s="19">
        <f>SUM(B158:E158)</f>
        <v>12565</v>
      </c>
    </row>
    <row r="159" spans="1:7" x14ac:dyDescent="0.25">
      <c r="A159" s="18" t="s">
        <v>91</v>
      </c>
      <c r="B159" s="19">
        <v>0</v>
      </c>
      <c r="C159" s="19">
        <v>227.00200000000001</v>
      </c>
      <c r="D159" s="19">
        <v>0</v>
      </c>
      <c r="E159" s="19">
        <f>E147+E155</f>
        <v>30.095749999999999</v>
      </c>
      <c r="F159" s="22">
        <f>SUM(B159:E159)</f>
        <v>257.09775000000002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59" t="s">
        <v>92</v>
      </c>
      <c r="B161" s="59"/>
      <c r="C161" s="59"/>
      <c r="D161" s="59"/>
      <c r="E161" s="59"/>
      <c r="F161" s="59"/>
    </row>
    <row r="162" spans="1:7" x14ac:dyDescent="0.25">
      <c r="A162" s="14" t="s">
        <v>87</v>
      </c>
      <c r="B162" s="27">
        <v>2891</v>
      </c>
      <c r="C162" s="27">
        <v>35326</v>
      </c>
      <c r="D162" s="27">
        <v>4111</v>
      </c>
      <c r="E162" s="27">
        <v>25107</v>
      </c>
      <c r="F162" s="27">
        <f>SUM(B162:E162)</f>
        <v>67435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216.93165299999998</v>
      </c>
      <c r="D163" s="27">
        <v>76</v>
      </c>
      <c r="E163" s="27">
        <v>161.54263399999999</v>
      </c>
      <c r="F163" s="11">
        <f>SUM(B163:E163)</f>
        <v>522.333167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5" t="s">
        <v>93</v>
      </c>
      <c r="B165" s="66"/>
      <c r="C165" s="66"/>
      <c r="D165" s="66"/>
      <c r="E165" s="66"/>
      <c r="F165" s="67"/>
    </row>
    <row r="166" spans="1:7" x14ac:dyDescent="0.25">
      <c r="A166" s="61" t="s">
        <v>94</v>
      </c>
      <c r="B166" s="62"/>
      <c r="C166" s="62"/>
      <c r="D166" s="62"/>
      <c r="E166" s="62"/>
      <c r="F166" s="63"/>
    </row>
    <row r="167" spans="1:7" x14ac:dyDescent="0.25">
      <c r="A167" s="14" t="s">
        <v>95</v>
      </c>
      <c r="B167" s="27">
        <v>911</v>
      </c>
      <c r="C167" s="27">
        <v>6233</v>
      </c>
      <c r="D167" s="27">
        <v>137</v>
      </c>
      <c r="E167" s="27">
        <v>600</v>
      </c>
      <c r="F167" s="27">
        <f>SUM(B167:E167)</f>
        <v>7881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137.85851500000001</v>
      </c>
      <c r="D168" s="27">
        <v>3.43</v>
      </c>
      <c r="E168" s="27">
        <v>20.75</v>
      </c>
      <c r="F168" s="11">
        <f>SUM(B168:E168)</f>
        <v>193.92351500000001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61" t="s">
        <v>97</v>
      </c>
      <c r="B170" s="62"/>
      <c r="C170" s="62"/>
      <c r="D170" s="62"/>
      <c r="E170" s="62"/>
      <c r="F170" s="63"/>
    </row>
    <row r="171" spans="1:7" x14ac:dyDescent="0.25">
      <c r="A171" s="14" t="s">
        <v>98</v>
      </c>
      <c r="B171" s="27">
        <v>1865</v>
      </c>
      <c r="C171" s="27">
        <v>508</v>
      </c>
      <c r="D171" s="27">
        <v>138</v>
      </c>
      <c r="E171" s="27">
        <v>453</v>
      </c>
      <c r="F171" s="27">
        <f>SUM(B171:E171)</f>
        <v>2964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10.752000000000001</v>
      </c>
      <c r="D172" s="27">
        <v>3.45</v>
      </c>
      <c r="E172" s="27">
        <v>9.9390000000000001</v>
      </c>
      <c r="F172" s="11">
        <f>SUM(B172:E172)</f>
        <v>89.415999999999997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61" t="s">
        <v>99</v>
      </c>
      <c r="B174" s="62"/>
      <c r="C174" s="62"/>
      <c r="D174" s="62"/>
      <c r="E174" s="62"/>
      <c r="F174" s="63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33.26</v>
      </c>
      <c r="D176" s="27">
        <v>7.75</v>
      </c>
      <c r="E176" s="27">
        <v>3.95</v>
      </c>
      <c r="F176" s="11">
        <f>SUM(B176:E176)</f>
        <v>64.86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61" t="s">
        <v>100</v>
      </c>
      <c r="B178" s="62"/>
      <c r="C178" s="62"/>
      <c r="D178" s="62"/>
      <c r="E178" s="62"/>
      <c r="F178" s="63"/>
    </row>
    <row r="179" spans="1:7" x14ac:dyDescent="0.25">
      <c r="A179" s="14" t="s">
        <v>98</v>
      </c>
      <c r="B179" s="54">
        <v>384</v>
      </c>
      <c r="C179" s="27">
        <v>181561</v>
      </c>
      <c r="D179" s="27">
        <v>0</v>
      </c>
      <c r="E179" s="27">
        <v>0</v>
      </c>
      <c r="F179" s="27">
        <f>SUM(B179:E179)</f>
        <v>181945</v>
      </c>
    </row>
    <row r="180" spans="1:7" x14ac:dyDescent="0.25">
      <c r="A180" s="14" t="s">
        <v>96</v>
      </c>
      <c r="B180" s="53">
        <f>11770000/1000000</f>
        <v>11.77</v>
      </c>
      <c r="C180" s="27">
        <v>3436.9524714679301</v>
      </c>
      <c r="D180" s="27">
        <v>0</v>
      </c>
      <c r="E180" s="27">
        <v>0</v>
      </c>
      <c r="F180" s="11">
        <f>SUM(B180:E180)</f>
        <v>3448.7224714679301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59" t="s">
        <v>101</v>
      </c>
      <c r="B182" s="59"/>
      <c r="C182" s="59"/>
      <c r="D182" s="59"/>
      <c r="E182" s="59"/>
      <c r="F182" s="59"/>
    </row>
    <row r="183" spans="1:7" x14ac:dyDescent="0.25">
      <c r="A183" s="18" t="s">
        <v>102</v>
      </c>
      <c r="B183" s="19">
        <f>+B179+B175+B171+B167</f>
        <v>3352</v>
      </c>
      <c r="C183" s="19">
        <v>188615</v>
      </c>
      <c r="D183" s="19">
        <v>403</v>
      </c>
      <c r="E183" s="19">
        <f>+E179+E175+E171+E167</f>
        <v>1092</v>
      </c>
      <c r="F183" s="19">
        <f>SUM(B183:E183)</f>
        <v>193462</v>
      </c>
    </row>
    <row r="184" spans="1:7" x14ac:dyDescent="0.25">
      <c r="A184" s="18" t="s">
        <v>103</v>
      </c>
      <c r="B184" s="19">
        <f>+B180+B176+B172+B168</f>
        <v>128.83000000000001</v>
      </c>
      <c r="C184" s="19">
        <v>3618.8229864679301</v>
      </c>
      <c r="D184" s="19">
        <v>14.63</v>
      </c>
      <c r="E184" s="19">
        <f>+E180+E176+E172+E168</f>
        <v>34.638999999999996</v>
      </c>
      <c r="F184" s="22">
        <f>SUM(B184:E184)</f>
        <v>3796.9219864679303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59" t="s">
        <v>104</v>
      </c>
      <c r="B186" s="59"/>
      <c r="C186" s="59"/>
      <c r="D186" s="59"/>
      <c r="E186" s="59"/>
      <c r="F186" s="59"/>
    </row>
    <row r="187" spans="1:7" x14ac:dyDescent="0.25">
      <c r="A187" s="14" t="s">
        <v>105</v>
      </c>
      <c r="B187" s="27">
        <v>4719</v>
      </c>
      <c r="C187" s="27">
        <v>59</v>
      </c>
      <c r="D187" s="27">
        <v>34</v>
      </c>
      <c r="E187" s="27">
        <v>28921</v>
      </c>
      <c r="F187" s="27">
        <f>SUM(B187:E187)</f>
        <v>33733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271.26434199999994</v>
      </c>
      <c r="D188" s="27">
        <v>4.08</v>
      </c>
      <c r="E188" s="27">
        <v>226.29738399999997</v>
      </c>
      <c r="F188" s="11">
        <f>SUM(B188:E188)</f>
        <v>558.98839599999997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59" t="s">
        <v>107</v>
      </c>
      <c r="B190" s="59"/>
      <c r="C190" s="59"/>
      <c r="D190" s="59"/>
      <c r="E190" s="59"/>
      <c r="F190" s="59"/>
    </row>
    <row r="191" spans="1:7" x14ac:dyDescent="0.25">
      <c r="A191" s="18" t="s">
        <v>108</v>
      </c>
      <c r="B191" s="19">
        <f>B187+B162+B183</f>
        <v>10962</v>
      </c>
      <c r="C191" s="44">
        <v>233843</v>
      </c>
      <c r="D191" s="19">
        <v>4548</v>
      </c>
      <c r="E191" s="19">
        <f>E158+E162+E183+E187</f>
        <v>57842</v>
      </c>
      <c r="F191" s="19">
        <f>SUM(B191:E191)</f>
        <v>307195</v>
      </c>
    </row>
    <row r="192" spans="1:7" x14ac:dyDescent="0.25">
      <c r="A192" s="18" t="s">
        <v>109</v>
      </c>
      <c r="B192" s="19">
        <f>B188+B163+B184</f>
        <v>254.03555</v>
      </c>
      <c r="C192" s="44">
        <v>4334.0209814679301</v>
      </c>
      <c r="D192" s="55">
        <v>94.71</v>
      </c>
      <c r="E192" s="19">
        <f>E159+E184+E163+E188</f>
        <v>452.57476799999995</v>
      </c>
      <c r="F192" s="22">
        <f>SUM(B192:E192)</f>
        <v>5135.3412994679293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5C62-B312-4924-9D3F-4BA528D20475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0" t="s">
        <v>1</v>
      </c>
      <c r="C2" s="81"/>
      <c r="D2" s="81"/>
      <c r="E2" s="81"/>
      <c r="F2" s="8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9" t="s">
        <v>7</v>
      </c>
      <c r="B4" s="70"/>
      <c r="C4" s="70"/>
      <c r="D4" s="70"/>
      <c r="E4" s="70"/>
      <c r="F4" s="71"/>
    </row>
    <row r="5" spans="1:6" x14ac:dyDescent="0.25">
      <c r="A5" s="65" t="s">
        <v>8</v>
      </c>
      <c r="B5" s="66"/>
      <c r="C5" s="66"/>
      <c r="D5" s="66"/>
      <c r="E5" s="66"/>
      <c r="F5" s="67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5" t="s">
        <v>12</v>
      </c>
      <c r="B10" s="66"/>
      <c r="C10" s="66"/>
      <c r="D10" s="66"/>
      <c r="E10" s="66"/>
      <c r="F10" s="67"/>
    </row>
    <row r="11" spans="1:6" x14ac:dyDescent="0.25">
      <c r="A11" s="61" t="s">
        <v>13</v>
      </c>
      <c r="B11" s="62"/>
      <c r="C11" s="62"/>
      <c r="D11" s="62"/>
      <c r="E11" s="62"/>
      <c r="F11" s="63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61" t="s">
        <v>19</v>
      </c>
      <c r="B18" s="62"/>
      <c r="C18" s="62"/>
      <c r="D18" s="62"/>
      <c r="E18" s="62"/>
      <c r="F18" s="63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3"/>
      <c r="B20" s="83"/>
      <c r="C20" s="83"/>
      <c r="D20" s="83"/>
      <c r="E20" s="83"/>
      <c r="F20" s="83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5" t="s">
        <v>26</v>
      </c>
      <c r="B29" s="66"/>
      <c r="C29" s="66"/>
      <c r="D29" s="66"/>
      <c r="E29" s="66"/>
      <c r="F29" s="67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5" t="s">
        <v>28</v>
      </c>
      <c r="B32" s="66"/>
      <c r="C32" s="66"/>
      <c r="D32" s="66"/>
      <c r="E32" s="66"/>
      <c r="F32" s="67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6" t="s">
        <v>32</v>
      </c>
      <c r="B36" s="77"/>
      <c r="C36" s="77"/>
      <c r="D36" s="77"/>
      <c r="E36" s="77"/>
      <c r="F36" s="77"/>
      <c r="G36" s="78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9" t="s">
        <v>33</v>
      </c>
      <c r="B38" s="70"/>
      <c r="C38" s="70"/>
      <c r="D38" s="70"/>
      <c r="E38" s="70"/>
      <c r="F38" s="71"/>
    </row>
    <row r="39" spans="1:8" x14ac:dyDescent="0.25">
      <c r="A39" s="65" t="s">
        <v>34</v>
      </c>
      <c r="B39" s="66"/>
      <c r="C39" s="66"/>
      <c r="D39" s="66"/>
      <c r="E39" s="66"/>
      <c r="F39" s="67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59" t="s">
        <v>37</v>
      </c>
      <c r="B43" s="59"/>
      <c r="C43" s="59"/>
      <c r="D43" s="59"/>
      <c r="E43" s="59"/>
      <c r="F43" s="59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59" t="s">
        <v>40</v>
      </c>
      <c r="B47" s="59"/>
      <c r="C47" s="59"/>
      <c r="D47" s="59"/>
      <c r="E47" s="59"/>
      <c r="F47" s="59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9" t="s">
        <v>43</v>
      </c>
      <c r="B51" s="70"/>
      <c r="C51" s="70"/>
      <c r="D51" s="70"/>
      <c r="E51" s="70"/>
      <c r="F51" s="71"/>
    </row>
    <row r="52" spans="1:8" x14ac:dyDescent="0.25">
      <c r="A52" s="79"/>
      <c r="B52" s="79"/>
      <c r="C52" s="79"/>
      <c r="D52" s="79"/>
      <c r="E52" s="79"/>
      <c r="F52" s="79"/>
      <c r="G52" s="79"/>
    </row>
    <row r="53" spans="1:8" x14ac:dyDescent="0.25">
      <c r="A53" s="59" t="s">
        <v>44</v>
      </c>
      <c r="B53" s="59"/>
      <c r="C53" s="59"/>
      <c r="D53" s="59"/>
      <c r="E53" s="59"/>
      <c r="F53" s="59"/>
    </row>
    <row r="54" spans="1:8" x14ac:dyDescent="0.25">
      <c r="A54" s="64" t="s">
        <v>45</v>
      </c>
      <c r="B54" s="64"/>
      <c r="C54" s="64"/>
      <c r="D54" s="64"/>
      <c r="E54" s="64"/>
      <c r="F54" s="64"/>
    </row>
    <row r="55" spans="1:8" x14ac:dyDescent="0.25">
      <c r="A55" s="14" t="s">
        <v>46</v>
      </c>
      <c r="B55" s="27">
        <v>113954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124916</v>
      </c>
    </row>
    <row r="56" spans="1:8" x14ac:dyDescent="0.25">
      <c r="A56" s="14" t="s">
        <v>47</v>
      </c>
      <c r="B56" s="27">
        <v>68956.861388999998</v>
      </c>
      <c r="C56" s="27">
        <v>7719.4234740000002</v>
      </c>
      <c r="D56" s="27">
        <v>1946.698956</v>
      </c>
      <c r="E56" s="27">
        <v>9573</v>
      </c>
      <c r="F56" s="27">
        <f t="shared" si="0"/>
        <v>88195.983818999986</v>
      </c>
    </row>
    <row r="57" spans="1:8" x14ac:dyDescent="0.25">
      <c r="A57" s="14" t="s">
        <v>48</v>
      </c>
      <c r="B57" s="27">
        <v>12.6164768239816</v>
      </c>
      <c r="C57" s="27">
        <v>38</v>
      </c>
      <c r="D57" s="27">
        <v>20.426459719142645</v>
      </c>
      <c r="E57" s="27">
        <v>28</v>
      </c>
      <c r="F57" s="27">
        <f>AVERAGE(B57:E57)</f>
        <v>24.76073413578106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64" t="s">
        <v>51</v>
      </c>
      <c r="B60" s="64"/>
      <c r="C60" s="64"/>
      <c r="D60" s="64"/>
      <c r="E60" s="64"/>
      <c r="F60" s="6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4" t="s">
        <v>52</v>
      </c>
      <c r="B66" s="64"/>
      <c r="C66" s="64"/>
      <c r="D66" s="64"/>
      <c r="E66" s="64"/>
      <c r="F66" s="64"/>
    </row>
    <row r="67" spans="1:7" x14ac:dyDescent="0.25">
      <c r="A67" s="14" t="s">
        <v>46</v>
      </c>
      <c r="B67" s="27">
        <v>6087</v>
      </c>
      <c r="C67" s="27">
        <v>1566</v>
      </c>
      <c r="D67" s="27">
        <v>1400</v>
      </c>
      <c r="E67" s="27">
        <v>11665</v>
      </c>
      <c r="F67" s="27">
        <f t="shared" si="0"/>
        <v>20718</v>
      </c>
    </row>
    <row r="68" spans="1:7" x14ac:dyDescent="0.25">
      <c r="A68" s="14" t="s">
        <v>47</v>
      </c>
      <c r="B68" s="27">
        <v>4813.5121479999998</v>
      </c>
      <c r="C68" s="27">
        <v>1563.695778</v>
      </c>
      <c r="D68" s="27">
        <v>1783.829898</v>
      </c>
      <c r="E68" s="27">
        <v>15126</v>
      </c>
      <c r="F68" s="27">
        <f t="shared" si="0"/>
        <v>23287.037823999999</v>
      </c>
    </row>
    <row r="69" spans="1:7" x14ac:dyDescent="0.25">
      <c r="A69" s="14" t="s">
        <v>48</v>
      </c>
      <c r="B69" s="27">
        <v>37.788237226877001</v>
      </c>
      <c r="C69" s="27">
        <v>54</v>
      </c>
      <c r="D69" s="27">
        <v>50.449285714285715</v>
      </c>
      <c r="E69" s="27">
        <v>39</v>
      </c>
      <c r="F69" s="27">
        <f>AVERAGE(B69:E69)</f>
        <v>45.309380735290681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73" t="s">
        <v>53</v>
      </c>
      <c r="B72" s="74"/>
      <c r="C72" s="74"/>
      <c r="D72" s="74"/>
      <c r="E72" s="74"/>
      <c r="F72" s="75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5" t="s">
        <v>55</v>
      </c>
      <c r="B79" s="66"/>
      <c r="C79" s="66"/>
      <c r="D79" s="66"/>
      <c r="E79" s="66"/>
      <c r="F79" s="67"/>
    </row>
    <row r="80" spans="1:7" x14ac:dyDescent="0.25">
      <c r="A80" s="61" t="s">
        <v>45</v>
      </c>
      <c r="B80" s="62"/>
      <c r="C80" s="62"/>
      <c r="D80" s="62"/>
      <c r="E80" s="62"/>
      <c r="F80" s="63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61" t="s">
        <v>51</v>
      </c>
      <c r="B86" s="62"/>
      <c r="C86" s="62"/>
      <c r="D86" s="62"/>
      <c r="E86" s="62"/>
      <c r="F86" s="6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1" t="s">
        <v>52</v>
      </c>
      <c r="B92" s="62"/>
      <c r="C92" s="62"/>
      <c r="D92" s="62"/>
      <c r="E92" s="62"/>
      <c r="F92" s="63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73" t="s">
        <v>56</v>
      </c>
      <c r="B98" s="74"/>
      <c r="C98" s="74"/>
      <c r="D98" s="74"/>
      <c r="E98" s="74"/>
      <c r="F98" s="75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59" t="s">
        <v>57</v>
      </c>
      <c r="B105" s="59"/>
      <c r="C105" s="59"/>
      <c r="D105" s="59"/>
      <c r="E105" s="59"/>
      <c r="F105" s="59"/>
    </row>
    <row r="106" spans="1:7" x14ac:dyDescent="0.25">
      <c r="A106" s="64" t="s">
        <v>58</v>
      </c>
      <c r="B106" s="64"/>
      <c r="C106" s="64"/>
      <c r="D106" s="64"/>
      <c r="E106" s="64"/>
      <c r="F106" s="64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64" t="s">
        <v>62</v>
      </c>
      <c r="B110" s="64"/>
      <c r="C110" s="64"/>
      <c r="D110" s="64"/>
      <c r="E110" s="64"/>
      <c r="F110" s="64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64" t="s">
        <v>63</v>
      </c>
      <c r="B115" s="64"/>
      <c r="C115" s="64"/>
      <c r="D115" s="64"/>
      <c r="E115" s="64"/>
      <c r="F115" s="64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61" t="s">
        <v>64</v>
      </c>
      <c r="B119" s="62"/>
      <c r="C119" s="62"/>
      <c r="D119" s="62"/>
      <c r="E119" s="62"/>
      <c r="F119" s="63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5" t="s">
        <v>65</v>
      </c>
      <c r="B124" s="66"/>
      <c r="C124" s="66"/>
      <c r="D124" s="66"/>
      <c r="E124" s="66"/>
      <c r="F124" s="6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5" t="s">
        <v>67</v>
      </c>
      <c r="B126" s="66"/>
      <c r="C126" s="66"/>
      <c r="D126" s="66"/>
      <c r="E126" s="66"/>
      <c r="F126" s="67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72"/>
      <c r="B128" s="72"/>
      <c r="C128" s="72"/>
      <c r="D128" s="72"/>
      <c r="E128" s="72"/>
      <c r="F128" s="72"/>
      <c r="G128" s="72"/>
    </row>
    <row r="129" spans="1:8" x14ac:dyDescent="0.25">
      <c r="A129" s="59" t="s">
        <v>69</v>
      </c>
      <c r="B129" s="59"/>
      <c r="C129" s="59"/>
      <c r="D129" s="59"/>
      <c r="E129" s="59"/>
      <c r="F129" s="59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59" t="s">
        <v>72</v>
      </c>
      <c r="B133" s="59"/>
      <c r="C133" s="59"/>
      <c r="D133" s="59"/>
      <c r="E133" s="59"/>
      <c r="F133" s="59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68" t="s">
        <v>74</v>
      </c>
      <c r="B136" s="68"/>
      <c r="C136" s="68"/>
      <c r="D136" s="68"/>
      <c r="E136" s="68"/>
      <c r="F136" s="68"/>
    </row>
    <row r="137" spans="1:8" x14ac:dyDescent="0.25">
      <c r="A137" s="59" t="s">
        <v>75</v>
      </c>
      <c r="B137" s="59"/>
      <c r="C137" s="59"/>
      <c r="D137" s="59"/>
      <c r="E137" s="59"/>
      <c r="F137" s="59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9" t="s">
        <v>78</v>
      </c>
      <c r="B142" s="70"/>
      <c r="C142" s="70"/>
      <c r="D142" s="70"/>
      <c r="E142" s="70"/>
      <c r="F142" s="71"/>
    </row>
    <row r="143" spans="1:8" x14ac:dyDescent="0.25">
      <c r="A143" s="65" t="s">
        <v>79</v>
      </c>
      <c r="B143" s="66"/>
      <c r="C143" s="66"/>
      <c r="D143" s="66"/>
      <c r="E143" s="66"/>
      <c r="F143" s="67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64" t="s">
        <v>80</v>
      </c>
      <c r="B145" s="64"/>
      <c r="C145" s="64"/>
      <c r="D145" s="64"/>
      <c r="E145" s="64"/>
      <c r="F145" s="64"/>
    </row>
    <row r="146" spans="1:7" x14ac:dyDescent="0.25">
      <c r="A146" s="14" t="s">
        <v>81</v>
      </c>
      <c r="B146" s="27">
        <v>0</v>
      </c>
      <c r="C146" s="27">
        <v>7378</v>
      </c>
      <c r="D146" s="27">
        <v>0</v>
      </c>
      <c r="E146" s="27">
        <v>1910</v>
      </c>
      <c r="F146" s="27">
        <f>SUM(B146:E146)</f>
        <v>9288</v>
      </c>
    </row>
    <row r="147" spans="1:7" x14ac:dyDescent="0.25">
      <c r="A147" s="14" t="s">
        <v>82</v>
      </c>
      <c r="B147" s="27">
        <v>0</v>
      </c>
      <c r="C147" s="27">
        <v>169.80799999999999</v>
      </c>
      <c r="D147" s="27">
        <v>0</v>
      </c>
      <c r="E147" s="27">
        <v>20.647749999999998</v>
      </c>
      <c r="F147" s="11">
        <f>SUM(B147:E147)</f>
        <v>190.45574999999999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64" t="s">
        <v>83</v>
      </c>
      <c r="B149" s="64"/>
      <c r="C149" s="64"/>
      <c r="D149" s="64"/>
      <c r="E149" s="64"/>
      <c r="F149" s="64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64" t="s">
        <v>86</v>
      </c>
      <c r="B153" s="64"/>
      <c r="C153" s="64"/>
      <c r="D153" s="64"/>
      <c r="E153" s="64"/>
      <c r="F153" s="64"/>
    </row>
    <row r="154" spans="1:7" x14ac:dyDescent="0.25">
      <c r="A154" s="14" t="s">
        <v>87</v>
      </c>
      <c r="B154" s="14">
        <v>0</v>
      </c>
      <c r="C154" s="27">
        <v>57</v>
      </c>
      <c r="D154" s="35">
        <v>0</v>
      </c>
      <c r="E154" s="34">
        <v>0</v>
      </c>
      <c r="F154" s="27">
        <f>SUM(B154:E154)</f>
        <v>57</v>
      </c>
      <c r="G154"/>
    </row>
    <row r="155" spans="1:7" x14ac:dyDescent="0.25">
      <c r="A155" s="14" t="s">
        <v>88</v>
      </c>
      <c r="B155" s="11">
        <v>0</v>
      </c>
      <c r="C155" s="27">
        <v>0.82</v>
      </c>
      <c r="D155" s="35">
        <v>0</v>
      </c>
      <c r="E155" s="34">
        <v>0</v>
      </c>
      <c r="F155" s="11">
        <f>SUM(B155:E155)</f>
        <v>0.82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61" t="s">
        <v>89</v>
      </c>
      <c r="B157" s="62"/>
      <c r="C157" s="62"/>
      <c r="D157" s="62"/>
      <c r="E157" s="62"/>
      <c r="F157" s="63"/>
    </row>
    <row r="158" spans="1:7" x14ac:dyDescent="0.25">
      <c r="A158" s="18" t="s">
        <v>90</v>
      </c>
      <c r="B158" s="19">
        <v>0</v>
      </c>
      <c r="C158" s="19">
        <v>7435</v>
      </c>
      <c r="D158" s="19">
        <v>0</v>
      </c>
      <c r="E158" s="19">
        <f>E146+E154</f>
        <v>1910</v>
      </c>
      <c r="F158" s="19">
        <f>SUM(B158:E158)</f>
        <v>9345</v>
      </c>
    </row>
    <row r="159" spans="1:7" x14ac:dyDescent="0.25">
      <c r="A159" s="18" t="s">
        <v>91</v>
      </c>
      <c r="B159" s="19">
        <v>0</v>
      </c>
      <c r="C159" s="19">
        <v>170.62799999999999</v>
      </c>
      <c r="D159" s="19">
        <v>0</v>
      </c>
      <c r="E159" s="19">
        <f>E147+E155</f>
        <v>20.647749999999998</v>
      </c>
      <c r="F159" s="22">
        <f>SUM(B159:E159)</f>
        <v>191.27574999999999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59" t="s">
        <v>92</v>
      </c>
      <c r="B161" s="59"/>
      <c r="C161" s="59"/>
      <c r="D161" s="59"/>
      <c r="E161" s="59"/>
      <c r="F161" s="59"/>
    </row>
    <row r="162" spans="1:7" x14ac:dyDescent="0.25">
      <c r="A162" s="14" t="s">
        <v>87</v>
      </c>
      <c r="B162" s="27">
        <v>3357</v>
      </c>
      <c r="C162" s="27">
        <v>40645</v>
      </c>
      <c r="D162" s="27">
        <v>5905</v>
      </c>
      <c r="E162" s="27">
        <v>29313</v>
      </c>
      <c r="F162" s="27">
        <f>SUM(B162:E162)</f>
        <v>79220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235.74725400000003</v>
      </c>
      <c r="D163" s="27">
        <v>92.857073999999997</v>
      </c>
      <c r="E163" s="27">
        <v>195.27461400000001</v>
      </c>
      <c r="F163" s="11">
        <f>SUM(B163:E163)</f>
        <v>602.51393100000007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5" t="s">
        <v>93</v>
      </c>
      <c r="B165" s="66"/>
      <c r="C165" s="66"/>
      <c r="D165" s="66"/>
      <c r="E165" s="66"/>
      <c r="F165" s="67"/>
    </row>
    <row r="166" spans="1:7" x14ac:dyDescent="0.25">
      <c r="A166" s="61" t="s">
        <v>94</v>
      </c>
      <c r="B166" s="62"/>
      <c r="C166" s="62"/>
      <c r="D166" s="62"/>
      <c r="E166" s="62"/>
      <c r="F166" s="63"/>
    </row>
    <row r="167" spans="1:7" x14ac:dyDescent="0.25">
      <c r="A167" s="14" t="s">
        <v>95</v>
      </c>
      <c r="B167" s="27">
        <v>896</v>
      </c>
      <c r="C167" s="27">
        <v>3594</v>
      </c>
      <c r="D167" s="27">
        <v>88</v>
      </c>
      <c r="E167" s="27">
        <v>649</v>
      </c>
      <c r="F167" s="27">
        <f>SUM(B167:E167)</f>
        <v>5227</v>
      </c>
    </row>
    <row r="168" spans="1:7" x14ac:dyDescent="0.25">
      <c r="A168" s="14" t="s">
        <v>96</v>
      </c>
      <c r="B168" s="27">
        <f>31360000/1000000</f>
        <v>31.36</v>
      </c>
      <c r="C168" s="27">
        <v>87.951739000000003</v>
      </c>
      <c r="D168" s="27">
        <v>3.4</v>
      </c>
      <c r="E168" s="27">
        <v>22.36</v>
      </c>
      <c r="F168" s="11">
        <f>SUM(B168:E168)</f>
        <v>145.07173900000001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61" t="s">
        <v>97</v>
      </c>
      <c r="B170" s="62"/>
      <c r="C170" s="62"/>
      <c r="D170" s="62"/>
      <c r="E170" s="62"/>
      <c r="F170" s="63"/>
    </row>
    <row r="171" spans="1:7" x14ac:dyDescent="0.25">
      <c r="A171" s="14" t="s">
        <v>98</v>
      </c>
      <c r="B171" s="27">
        <v>2085</v>
      </c>
      <c r="C171" s="27">
        <v>536</v>
      </c>
      <c r="D171" s="27">
        <v>129</v>
      </c>
      <c r="E171" s="27">
        <v>461</v>
      </c>
      <c r="F171" s="27">
        <f>SUM(B171:E171)</f>
        <v>3211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11.445</v>
      </c>
      <c r="D172" s="27">
        <v>3.2</v>
      </c>
      <c r="E172" s="27">
        <v>10.090999999999999</v>
      </c>
      <c r="F172" s="11">
        <f>SUM(B172:E172)</f>
        <v>97.710999999999984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61" t="s">
        <v>99</v>
      </c>
      <c r="B174" s="62"/>
      <c r="C174" s="62"/>
      <c r="D174" s="62"/>
      <c r="E174" s="62"/>
      <c r="F174" s="63"/>
    </row>
    <row r="175" spans="1:7" x14ac:dyDescent="0.25">
      <c r="A175" s="14" t="s">
        <v>98</v>
      </c>
      <c r="B175" s="27">
        <v>215</v>
      </c>
      <c r="C175" s="27">
        <v>348</v>
      </c>
      <c r="D175" s="27">
        <v>182</v>
      </c>
      <c r="E175" s="27">
        <v>39</v>
      </c>
      <c r="F175" s="27">
        <f>SUM(B175:E175)</f>
        <v>784</v>
      </c>
    </row>
    <row r="176" spans="1:7" x14ac:dyDescent="0.25">
      <c r="A176" s="14" t="s">
        <v>96</v>
      </c>
      <c r="B176" s="27">
        <f>22560000/1000000</f>
        <v>22.56</v>
      </c>
      <c r="C176" s="27">
        <v>37.049999999999997</v>
      </c>
      <c r="D176" s="27">
        <v>10.6</v>
      </c>
      <c r="E176" s="27">
        <v>3.91</v>
      </c>
      <c r="F176" s="11">
        <f>SUM(B176:E176)</f>
        <v>74.11999999999999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61" t="s">
        <v>100</v>
      </c>
      <c r="B178" s="62"/>
      <c r="C178" s="62"/>
      <c r="D178" s="62"/>
      <c r="E178" s="62"/>
      <c r="F178" s="63"/>
    </row>
    <row r="179" spans="1:7" x14ac:dyDescent="0.25">
      <c r="A179" s="14" t="s">
        <v>98</v>
      </c>
      <c r="B179" s="27">
        <v>435</v>
      </c>
      <c r="C179" s="27">
        <v>184810</v>
      </c>
      <c r="D179" s="27">
        <v>0</v>
      </c>
      <c r="E179" s="27">
        <v>0</v>
      </c>
      <c r="F179" s="27">
        <f>SUM(B179:E179)</f>
        <v>185245</v>
      </c>
    </row>
    <row r="180" spans="1:7" x14ac:dyDescent="0.25">
      <c r="A180" s="14" t="s">
        <v>96</v>
      </c>
      <c r="B180" s="27">
        <f>17070000/1000000</f>
        <v>17.07</v>
      </c>
      <c r="C180" s="27">
        <v>3612.51590843242</v>
      </c>
      <c r="D180" s="27">
        <v>0</v>
      </c>
      <c r="E180" s="27">
        <v>0</v>
      </c>
      <c r="F180" s="11">
        <f>SUM(B180:E180)</f>
        <v>3629.5859084324202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59" t="s">
        <v>101</v>
      </c>
      <c r="B182" s="59"/>
      <c r="C182" s="59"/>
      <c r="D182" s="59"/>
      <c r="E182" s="59"/>
      <c r="F182" s="59"/>
    </row>
    <row r="183" spans="1:7" x14ac:dyDescent="0.25">
      <c r="A183" s="18" t="s">
        <v>102</v>
      </c>
      <c r="B183" s="19">
        <f>+B179+B175+B171+B167</f>
        <v>3631</v>
      </c>
      <c r="C183" s="19">
        <v>189288</v>
      </c>
      <c r="D183" s="19">
        <v>399</v>
      </c>
      <c r="E183" s="19">
        <f>+E179+E175+E171+E167</f>
        <v>1149</v>
      </c>
      <c r="F183" s="19">
        <f>SUM(B183:E183)</f>
        <v>194467</v>
      </c>
    </row>
    <row r="184" spans="1:7" x14ac:dyDescent="0.25">
      <c r="A184" s="18" t="s">
        <v>103</v>
      </c>
      <c r="B184" s="19">
        <f>+B180+B176+B172+B168</f>
        <v>143.96499999999997</v>
      </c>
      <c r="C184" s="19">
        <v>3748.96264743242</v>
      </c>
      <c r="D184" s="19">
        <v>17.2</v>
      </c>
      <c r="E184" s="19">
        <f>+E180+E176+E172+E168</f>
        <v>36.360999999999997</v>
      </c>
      <c r="F184" s="22">
        <f>SUM(B184:E184)</f>
        <v>3946.4886474324198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59" t="s">
        <v>104</v>
      </c>
      <c r="B186" s="59"/>
      <c r="C186" s="59"/>
      <c r="D186" s="59"/>
      <c r="E186" s="59"/>
      <c r="F186" s="59"/>
    </row>
    <row r="187" spans="1:7" x14ac:dyDescent="0.25">
      <c r="A187" s="14" t="s">
        <v>105</v>
      </c>
      <c r="B187" s="27">
        <v>4955</v>
      </c>
      <c r="C187" s="27">
        <v>2277</v>
      </c>
      <c r="D187" s="27">
        <v>85</v>
      </c>
      <c r="E187" s="27">
        <v>32372</v>
      </c>
      <c r="F187" s="27">
        <f>SUM(B187:E187)</f>
        <v>39689</v>
      </c>
    </row>
    <row r="188" spans="1:7" x14ac:dyDescent="0.25">
      <c r="A188" s="14" t="s">
        <v>106</v>
      </c>
      <c r="B188" s="27">
        <f>52601101/1000000</f>
        <v>52.601101</v>
      </c>
      <c r="C188" s="27">
        <v>148.40891399999998</v>
      </c>
      <c r="D188" s="27">
        <v>3.4</v>
      </c>
      <c r="E188" s="27">
        <v>252.30336399999999</v>
      </c>
      <c r="F188" s="11">
        <f>SUM(B188:E188)</f>
        <v>456.71337899999997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59" t="s">
        <v>107</v>
      </c>
      <c r="B190" s="59"/>
      <c r="C190" s="59"/>
      <c r="D190" s="59"/>
      <c r="E190" s="59"/>
      <c r="F190" s="59"/>
    </row>
    <row r="191" spans="1:7" x14ac:dyDescent="0.25">
      <c r="A191" s="18" t="s">
        <v>108</v>
      </c>
      <c r="B191" s="19">
        <f>B187+B162+B183</f>
        <v>11943</v>
      </c>
      <c r="C191" s="19">
        <v>239645</v>
      </c>
      <c r="D191" s="19">
        <v>6389</v>
      </c>
      <c r="E191" s="19">
        <f>E158+E162+E183+E187</f>
        <v>64744</v>
      </c>
      <c r="F191" s="19">
        <f>SUM(B191:E191)</f>
        <v>322721</v>
      </c>
    </row>
    <row r="192" spans="1:7" x14ac:dyDescent="0.25">
      <c r="A192" s="18" t="s">
        <v>109</v>
      </c>
      <c r="B192" s="19">
        <f>B188+B163+B184</f>
        <v>275.20108999999997</v>
      </c>
      <c r="C192" s="19">
        <v>4303.7468154324197</v>
      </c>
      <c r="D192" s="19">
        <v>113.45707400000001</v>
      </c>
      <c r="E192" s="19">
        <f>E159+E184+E163+E188</f>
        <v>504.58672799999999</v>
      </c>
      <c r="F192" s="22">
        <f>SUM(B192:E192)</f>
        <v>5196.9917074324194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1383-C21C-4323-A926-38BEB3AE8EBD}">
  <dimension ref="A1:BC196"/>
  <sheetViews>
    <sheetView topLeftCell="A173" zoomScaleNormal="100" workbookViewId="0">
      <selection activeCell="E184" sqref="E184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80" t="s">
        <v>1</v>
      </c>
      <c r="C2" s="81"/>
      <c r="D2" s="81"/>
      <c r="E2" s="81"/>
      <c r="F2" s="8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9" t="s">
        <v>7</v>
      </c>
      <c r="B4" s="70"/>
      <c r="C4" s="70"/>
      <c r="D4" s="70"/>
      <c r="E4" s="70"/>
      <c r="F4" s="71"/>
    </row>
    <row r="5" spans="1:6" x14ac:dyDescent="0.25">
      <c r="A5" s="65" t="s">
        <v>8</v>
      </c>
      <c r="B5" s="66"/>
      <c r="C5" s="66"/>
      <c r="D5" s="66"/>
      <c r="E5" s="66"/>
      <c r="F5" s="67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5" t="s">
        <v>12</v>
      </c>
      <c r="B10" s="66"/>
      <c r="C10" s="66"/>
      <c r="D10" s="66"/>
      <c r="E10" s="66"/>
      <c r="F10" s="67"/>
    </row>
    <row r="11" spans="1:6" x14ac:dyDescent="0.25">
      <c r="A11" s="61" t="s">
        <v>13</v>
      </c>
      <c r="B11" s="62"/>
      <c r="C11" s="62"/>
      <c r="D11" s="62"/>
      <c r="E11" s="62"/>
      <c r="F11" s="63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61" t="s">
        <v>19</v>
      </c>
      <c r="B18" s="62"/>
      <c r="C18" s="62"/>
      <c r="D18" s="62"/>
      <c r="E18" s="62"/>
      <c r="F18" s="63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83"/>
      <c r="B20" s="83"/>
      <c r="C20" s="83"/>
      <c r="D20" s="83"/>
      <c r="E20" s="83"/>
      <c r="F20" s="83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5" t="s">
        <v>26</v>
      </c>
      <c r="B29" s="66"/>
      <c r="C29" s="66"/>
      <c r="D29" s="66"/>
      <c r="E29" s="66"/>
      <c r="F29" s="67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5" t="s">
        <v>28</v>
      </c>
      <c r="B32" s="66"/>
      <c r="C32" s="66"/>
      <c r="D32" s="66"/>
      <c r="E32" s="66"/>
      <c r="F32" s="67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6" t="s">
        <v>32</v>
      </c>
      <c r="B36" s="77"/>
      <c r="C36" s="77"/>
      <c r="D36" s="77"/>
      <c r="E36" s="77"/>
      <c r="F36" s="77"/>
      <c r="G36" s="78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9" t="s">
        <v>33</v>
      </c>
      <c r="B38" s="70"/>
      <c r="C38" s="70"/>
      <c r="D38" s="70"/>
      <c r="E38" s="70"/>
      <c r="F38" s="71"/>
    </row>
    <row r="39" spans="1:8" x14ac:dyDescent="0.25">
      <c r="A39" s="65" t="s">
        <v>34</v>
      </c>
      <c r="B39" s="66"/>
      <c r="C39" s="66"/>
      <c r="D39" s="66"/>
      <c r="E39" s="66"/>
      <c r="F39" s="67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59" t="s">
        <v>37</v>
      </c>
      <c r="B43" s="59"/>
      <c r="C43" s="59"/>
      <c r="D43" s="59"/>
      <c r="E43" s="59"/>
      <c r="F43" s="59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59" t="s">
        <v>40</v>
      </c>
      <c r="B47" s="59"/>
      <c r="C47" s="59"/>
      <c r="D47" s="59"/>
      <c r="E47" s="59"/>
      <c r="F47" s="59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9" t="s">
        <v>43</v>
      </c>
      <c r="B51" s="70"/>
      <c r="C51" s="70"/>
      <c r="D51" s="70"/>
      <c r="E51" s="70"/>
      <c r="F51" s="71"/>
    </row>
    <row r="52" spans="1:8" x14ac:dyDescent="0.25">
      <c r="A52" s="79"/>
      <c r="B52" s="79"/>
      <c r="C52" s="79"/>
      <c r="D52" s="79"/>
      <c r="E52" s="79"/>
      <c r="F52" s="79"/>
      <c r="G52" s="79"/>
    </row>
    <row r="53" spans="1:8" x14ac:dyDescent="0.25">
      <c r="A53" s="59" t="s">
        <v>44</v>
      </c>
      <c r="B53" s="59"/>
      <c r="C53" s="59"/>
      <c r="D53" s="59"/>
      <c r="E53" s="59"/>
      <c r="F53" s="59"/>
    </row>
    <row r="54" spans="1:8" x14ac:dyDescent="0.25">
      <c r="A54" s="64" t="s">
        <v>45</v>
      </c>
      <c r="B54" s="64"/>
      <c r="C54" s="64"/>
      <c r="D54" s="64"/>
      <c r="E54" s="64"/>
      <c r="F54" s="64"/>
    </row>
    <row r="55" spans="1:8" x14ac:dyDescent="0.25">
      <c r="A55" s="14" t="s">
        <v>46</v>
      </c>
      <c r="B55" s="27">
        <v>111561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122005</v>
      </c>
    </row>
    <row r="56" spans="1:8" x14ac:dyDescent="0.25">
      <c r="A56" s="14" t="s">
        <v>47</v>
      </c>
      <c r="B56" s="27">
        <v>67789.043191999997</v>
      </c>
      <c r="C56" s="27">
        <v>7069.5792759999804</v>
      </c>
      <c r="D56" s="27">
        <v>1938.738699</v>
      </c>
      <c r="E56" s="27">
        <v>9362</v>
      </c>
      <c r="F56" s="27">
        <f t="shared" si="0"/>
        <v>86159.361166999966</v>
      </c>
    </row>
    <row r="57" spans="1:8" x14ac:dyDescent="0.25">
      <c r="A57" s="14" t="s">
        <v>48</v>
      </c>
      <c r="B57" s="27">
        <v>12.5717768754314</v>
      </c>
      <c r="C57" s="27">
        <v>38</v>
      </c>
      <c r="D57" s="27">
        <v>21.198127925117003</v>
      </c>
      <c r="E57" s="27">
        <v>27</v>
      </c>
      <c r="F57" s="27">
        <f>AVERAGE(B57:E57)</f>
        <v>24.692476200137101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64" t="s">
        <v>51</v>
      </c>
      <c r="B60" s="64"/>
      <c r="C60" s="64"/>
      <c r="D60" s="64"/>
      <c r="E60" s="64"/>
      <c r="F60" s="6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64" t="s">
        <v>52</v>
      </c>
      <c r="B66" s="64"/>
      <c r="C66" s="64"/>
      <c r="D66" s="64"/>
      <c r="E66" s="64"/>
      <c r="F66" s="64"/>
    </row>
    <row r="67" spans="1:7" x14ac:dyDescent="0.25">
      <c r="A67" s="14" t="s">
        <v>46</v>
      </c>
      <c r="B67" s="27">
        <v>5168</v>
      </c>
      <c r="C67" s="27">
        <v>1463</v>
      </c>
      <c r="D67" s="27">
        <v>1482</v>
      </c>
      <c r="E67" s="27">
        <v>9794</v>
      </c>
      <c r="F67" s="27">
        <f t="shared" si="0"/>
        <v>17907</v>
      </c>
    </row>
    <row r="68" spans="1:7" x14ac:dyDescent="0.25">
      <c r="A68" s="14" t="s">
        <v>47</v>
      </c>
      <c r="B68" s="27">
        <v>4027.7662810000002</v>
      </c>
      <c r="C68" s="27">
        <v>1619.635125</v>
      </c>
      <c r="D68" s="27">
        <v>1731.2255090000001</v>
      </c>
      <c r="E68" s="27">
        <v>12269</v>
      </c>
      <c r="F68" s="27">
        <f t="shared" si="0"/>
        <v>19647.626915000001</v>
      </c>
    </row>
    <row r="69" spans="1:7" x14ac:dyDescent="0.25">
      <c r="A69" s="14" t="s">
        <v>48</v>
      </c>
      <c r="B69" s="27">
        <v>37.608165634674897</v>
      </c>
      <c r="C69" s="27">
        <v>54</v>
      </c>
      <c r="D69" s="27">
        <v>50.521592442645073</v>
      </c>
      <c r="E69" s="27">
        <v>38</v>
      </c>
      <c r="F69" s="27">
        <f>AVERAGE(B69:E69)</f>
        <v>45.032439519329991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73" t="s">
        <v>53</v>
      </c>
      <c r="B72" s="74"/>
      <c r="C72" s="74"/>
      <c r="D72" s="74"/>
      <c r="E72" s="74"/>
      <c r="F72" s="75"/>
    </row>
    <row r="73" spans="1:7" x14ac:dyDescent="0.25">
      <c r="A73" s="18" t="s">
        <v>54</v>
      </c>
      <c r="B73" s="19">
        <f>+B55+B67</f>
        <v>116729</v>
      </c>
      <c r="C73" s="19">
        <v>6413</v>
      </c>
      <c r="D73" s="19">
        <v>2764</v>
      </c>
      <c r="E73" s="19">
        <v>14006</v>
      </c>
      <c r="F73" s="19">
        <f>SUM(B73:E73)</f>
        <v>139912</v>
      </c>
    </row>
    <row r="74" spans="1:7" x14ac:dyDescent="0.25">
      <c r="A74" s="18" t="s">
        <v>47</v>
      </c>
      <c r="B74" s="19">
        <f>+B56+B68</f>
        <v>71816.809473000001</v>
      </c>
      <c r="C74" s="19">
        <v>8689.2144009999811</v>
      </c>
      <c r="D74" s="19">
        <v>3669.9642080000003</v>
      </c>
      <c r="E74" s="19">
        <v>21631</v>
      </c>
      <c r="F74" s="22">
        <f>SUM(B74:E74)</f>
        <v>105806.98808199998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5" t="s">
        <v>55</v>
      </c>
      <c r="B79" s="66"/>
      <c r="C79" s="66"/>
      <c r="D79" s="66"/>
      <c r="E79" s="66"/>
      <c r="F79" s="67"/>
    </row>
    <row r="80" spans="1:7" x14ac:dyDescent="0.25">
      <c r="A80" s="61" t="s">
        <v>45</v>
      </c>
      <c r="B80" s="62"/>
      <c r="C80" s="62"/>
      <c r="D80" s="62"/>
      <c r="E80" s="62"/>
      <c r="F80" s="63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61" t="s">
        <v>51</v>
      </c>
      <c r="B86" s="62"/>
      <c r="C86" s="62"/>
      <c r="D86" s="62"/>
      <c r="E86" s="62"/>
      <c r="F86" s="6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61" t="s">
        <v>52</v>
      </c>
      <c r="B92" s="62"/>
      <c r="C92" s="62"/>
      <c r="D92" s="62"/>
      <c r="E92" s="62"/>
      <c r="F92" s="63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73" t="s">
        <v>56</v>
      </c>
      <c r="B98" s="74"/>
      <c r="C98" s="74"/>
      <c r="D98" s="74"/>
      <c r="E98" s="74"/>
      <c r="F98" s="75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59" t="s">
        <v>57</v>
      </c>
      <c r="B105" s="59"/>
      <c r="C105" s="59"/>
      <c r="D105" s="59"/>
      <c r="E105" s="59"/>
      <c r="F105" s="59"/>
    </row>
    <row r="106" spans="1:7" x14ac:dyDescent="0.25">
      <c r="A106" s="64" t="s">
        <v>58</v>
      </c>
      <c r="B106" s="64"/>
      <c r="C106" s="64"/>
      <c r="D106" s="64"/>
      <c r="E106" s="64"/>
      <c r="F106" s="64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64" t="s">
        <v>62</v>
      </c>
      <c r="B110" s="64"/>
      <c r="C110" s="64"/>
      <c r="D110" s="64"/>
      <c r="E110" s="64"/>
      <c r="F110" s="64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64" t="s">
        <v>63</v>
      </c>
      <c r="B115" s="64"/>
      <c r="C115" s="64"/>
      <c r="D115" s="64"/>
      <c r="E115" s="64"/>
      <c r="F115" s="64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61" t="s">
        <v>64</v>
      </c>
      <c r="B119" s="62"/>
      <c r="C119" s="62"/>
      <c r="D119" s="62"/>
      <c r="E119" s="62"/>
      <c r="F119" s="63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5" t="s">
        <v>65</v>
      </c>
      <c r="B124" s="66"/>
      <c r="C124" s="66"/>
      <c r="D124" s="66"/>
      <c r="E124" s="66"/>
      <c r="F124" s="6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5" t="s">
        <v>67</v>
      </c>
      <c r="B126" s="66"/>
      <c r="C126" s="66"/>
      <c r="D126" s="66"/>
      <c r="E126" s="66"/>
      <c r="F126" s="67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72"/>
      <c r="B128" s="72"/>
      <c r="C128" s="72"/>
      <c r="D128" s="72"/>
      <c r="E128" s="72"/>
      <c r="F128" s="72"/>
      <c r="G128" s="72"/>
    </row>
    <row r="129" spans="1:8" x14ac:dyDescent="0.25">
      <c r="A129" s="59" t="s">
        <v>69</v>
      </c>
      <c r="B129" s="59"/>
      <c r="C129" s="59"/>
      <c r="D129" s="59"/>
      <c r="E129" s="59"/>
      <c r="F129" s="59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59" t="s">
        <v>72</v>
      </c>
      <c r="B133" s="59"/>
      <c r="C133" s="59"/>
      <c r="D133" s="59"/>
      <c r="E133" s="59"/>
      <c r="F133" s="59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68" t="s">
        <v>74</v>
      </c>
      <c r="B136" s="68"/>
      <c r="C136" s="68"/>
      <c r="D136" s="68"/>
      <c r="E136" s="68"/>
      <c r="F136" s="68"/>
    </row>
    <row r="137" spans="1:8" x14ac:dyDescent="0.25">
      <c r="A137" s="59" t="s">
        <v>75</v>
      </c>
      <c r="B137" s="59"/>
      <c r="C137" s="59"/>
      <c r="D137" s="59"/>
      <c r="E137" s="59"/>
      <c r="F137" s="59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9" t="s">
        <v>78</v>
      </c>
      <c r="B142" s="70"/>
      <c r="C142" s="70"/>
      <c r="D142" s="70"/>
      <c r="E142" s="70"/>
      <c r="F142" s="71"/>
    </row>
    <row r="143" spans="1:8" x14ac:dyDescent="0.25">
      <c r="A143" s="65" t="s">
        <v>79</v>
      </c>
      <c r="B143" s="66"/>
      <c r="C143" s="66"/>
      <c r="D143" s="66"/>
      <c r="E143" s="66"/>
      <c r="F143" s="67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64" t="s">
        <v>80</v>
      </c>
      <c r="B145" s="64"/>
      <c r="C145" s="64"/>
      <c r="D145" s="64"/>
      <c r="E145" s="64"/>
      <c r="F145" s="64"/>
    </row>
    <row r="146" spans="1:7" x14ac:dyDescent="0.25">
      <c r="A146" s="14" t="s">
        <v>81</v>
      </c>
      <c r="B146" s="27">
        <v>0</v>
      </c>
      <c r="C146" s="27">
        <v>2842</v>
      </c>
      <c r="D146" s="27"/>
      <c r="E146" s="27">
        <v>1388</v>
      </c>
      <c r="F146" s="27">
        <f>SUM(B146:E146)</f>
        <v>4230</v>
      </c>
    </row>
    <row r="147" spans="1:7" x14ac:dyDescent="0.25">
      <c r="A147" s="14" t="s">
        <v>82</v>
      </c>
      <c r="B147" s="27">
        <v>0</v>
      </c>
      <c r="C147" s="27">
        <v>64.81</v>
      </c>
      <c r="D147" s="27"/>
      <c r="E147" s="27">
        <v>14.6485</v>
      </c>
      <c r="F147" s="11">
        <f>SUM(B147:E147)</f>
        <v>79.458500000000001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64" t="s">
        <v>83</v>
      </c>
      <c r="B149" s="64"/>
      <c r="C149" s="64"/>
      <c r="D149" s="64"/>
      <c r="E149" s="64"/>
      <c r="F149" s="64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64" t="s">
        <v>86</v>
      </c>
      <c r="B153" s="64"/>
      <c r="C153" s="64"/>
      <c r="D153" s="64"/>
      <c r="E153" s="64"/>
      <c r="F153" s="64"/>
    </row>
    <row r="154" spans="1:7" x14ac:dyDescent="0.25">
      <c r="A154" s="14" t="s">
        <v>87</v>
      </c>
      <c r="B154" s="27">
        <v>0</v>
      </c>
      <c r="C154" s="27">
        <v>68</v>
      </c>
      <c r="D154" s="27">
        <v>7599</v>
      </c>
      <c r="E154" s="27">
        <v>0</v>
      </c>
      <c r="F154" s="27">
        <f>SUM(B154:E154)</f>
        <v>7667</v>
      </c>
      <c r="G154"/>
    </row>
    <row r="155" spans="1:7" x14ac:dyDescent="0.25">
      <c r="A155" s="14" t="s">
        <v>88</v>
      </c>
      <c r="B155" s="27">
        <v>0</v>
      </c>
      <c r="C155" s="27">
        <v>0.88</v>
      </c>
      <c r="D155" s="27">
        <v>175.35300000000001</v>
      </c>
      <c r="E155" s="27">
        <v>0</v>
      </c>
      <c r="F155" s="11">
        <f>SUM(B155:E155)</f>
        <v>176.233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61" t="s">
        <v>89</v>
      </c>
      <c r="B157" s="62"/>
      <c r="C157" s="62"/>
      <c r="D157" s="62"/>
      <c r="E157" s="62"/>
      <c r="F157" s="63"/>
    </row>
    <row r="158" spans="1:7" x14ac:dyDescent="0.25">
      <c r="A158" s="18" t="s">
        <v>90</v>
      </c>
      <c r="B158" s="19">
        <v>0</v>
      </c>
      <c r="C158" s="19">
        <v>2910</v>
      </c>
      <c r="D158" s="19">
        <v>7599</v>
      </c>
      <c r="E158" s="19">
        <f>E146+E154</f>
        <v>1388</v>
      </c>
      <c r="F158" s="19">
        <f>SUM(B158:E158)</f>
        <v>11897</v>
      </c>
    </row>
    <row r="159" spans="1:7" x14ac:dyDescent="0.25">
      <c r="A159" s="18" t="s">
        <v>91</v>
      </c>
      <c r="B159" s="19">
        <v>0</v>
      </c>
      <c r="C159" s="19">
        <v>65.69</v>
      </c>
      <c r="D159" s="19">
        <v>175.35300000000001</v>
      </c>
      <c r="E159" s="19">
        <f>E147+E155</f>
        <v>14.6485</v>
      </c>
      <c r="F159" s="22">
        <f>SUM(B159:E159)</f>
        <v>255.69150000000002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59" t="s">
        <v>92</v>
      </c>
      <c r="B161" s="59"/>
      <c r="C161" s="59"/>
      <c r="D161" s="59"/>
      <c r="E161" s="59"/>
      <c r="F161" s="59"/>
    </row>
    <row r="162" spans="1:7" x14ac:dyDescent="0.25">
      <c r="A162" s="14" t="s">
        <v>87</v>
      </c>
      <c r="B162" s="27">
        <v>2815</v>
      </c>
      <c r="C162" s="27">
        <v>36066</v>
      </c>
      <c r="D162" s="27">
        <v>5804</v>
      </c>
      <c r="E162" s="27">
        <v>28061</v>
      </c>
      <c r="F162" s="27">
        <f>SUM(B162:E162)</f>
        <v>72746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251.08276699999999</v>
      </c>
      <c r="D163" s="27">
        <v>90.116249999999994</v>
      </c>
      <c r="E163" s="27">
        <v>189.93645900000001</v>
      </c>
      <c r="F163" s="11">
        <f>SUM(B163:E163)</f>
        <v>597.49209399999995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5" t="s">
        <v>93</v>
      </c>
      <c r="B165" s="66"/>
      <c r="C165" s="66"/>
      <c r="D165" s="66"/>
      <c r="E165" s="66"/>
      <c r="F165" s="67"/>
    </row>
    <row r="166" spans="1:7" x14ac:dyDescent="0.25">
      <c r="A166" s="61" t="s">
        <v>94</v>
      </c>
      <c r="B166" s="62"/>
      <c r="C166" s="62"/>
      <c r="D166" s="62"/>
      <c r="E166" s="62"/>
      <c r="F166" s="63"/>
    </row>
    <row r="167" spans="1:7" x14ac:dyDescent="0.25">
      <c r="A167" s="14" t="s">
        <v>95</v>
      </c>
      <c r="B167" s="27">
        <v>711</v>
      </c>
      <c r="C167" s="27">
        <v>4617</v>
      </c>
      <c r="D167" s="27">
        <v>91</v>
      </c>
      <c r="E167" s="27">
        <v>549</v>
      </c>
      <c r="F167" s="27">
        <f>SUM(B167:E167)</f>
        <v>5968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104.100621</v>
      </c>
      <c r="D168" s="27">
        <v>3</v>
      </c>
      <c r="E168" s="27">
        <v>19.344999999999999</v>
      </c>
      <c r="F168" s="11">
        <f>SUM(B168:E168)</f>
        <v>151.33062100000001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61" t="s">
        <v>97</v>
      </c>
      <c r="B170" s="62"/>
      <c r="C170" s="62"/>
      <c r="D170" s="62"/>
      <c r="E170" s="62"/>
      <c r="F170" s="63"/>
    </row>
    <row r="171" spans="1:7" x14ac:dyDescent="0.25">
      <c r="A171" s="14" t="s">
        <v>98</v>
      </c>
      <c r="B171" s="27">
        <v>1907</v>
      </c>
      <c r="C171" s="27">
        <v>495</v>
      </c>
      <c r="D171" s="27">
        <v>94</v>
      </c>
      <c r="E171" s="27">
        <v>381</v>
      </c>
      <c r="F171" s="27">
        <f>SUM(B171:E171)</f>
        <v>2877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10.436999999999999</v>
      </c>
      <c r="D172" s="27">
        <v>2.4</v>
      </c>
      <c r="E172" s="27">
        <v>8.2949999999999999</v>
      </c>
      <c r="F172" s="11">
        <f>SUM(B172:E172)</f>
        <v>87.87700000000001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61" t="s">
        <v>99</v>
      </c>
      <c r="B174" s="62"/>
      <c r="C174" s="62"/>
      <c r="D174" s="62"/>
      <c r="E174" s="62"/>
      <c r="F174" s="63"/>
    </row>
    <row r="175" spans="1:7" x14ac:dyDescent="0.25">
      <c r="A175" s="14" t="s">
        <v>98</v>
      </c>
      <c r="B175" s="27">
        <v>205</v>
      </c>
      <c r="C175" s="27">
        <v>378</v>
      </c>
      <c r="D175" s="27">
        <v>180</v>
      </c>
      <c r="E175" s="27">
        <v>54</v>
      </c>
      <c r="F175" s="27">
        <f>SUM(B175:E175)</f>
        <v>817</v>
      </c>
    </row>
    <row r="176" spans="1:7" x14ac:dyDescent="0.25">
      <c r="A176" s="14" t="s">
        <v>96</v>
      </c>
      <c r="B176" s="27">
        <f>21580000/1000000</f>
        <v>21.58</v>
      </c>
      <c r="C176" s="27">
        <v>44.3</v>
      </c>
      <c r="D176" s="27">
        <v>10.35</v>
      </c>
      <c r="E176" s="27">
        <v>5.26</v>
      </c>
      <c r="F176" s="11">
        <f>SUM(B176:E176)</f>
        <v>81.489999999999995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61" t="s">
        <v>100</v>
      </c>
      <c r="B178" s="62"/>
      <c r="C178" s="62"/>
      <c r="D178" s="62"/>
      <c r="E178" s="62"/>
      <c r="F178" s="63"/>
    </row>
    <row r="179" spans="1:7" x14ac:dyDescent="0.25">
      <c r="A179" s="14" t="s">
        <v>98</v>
      </c>
      <c r="B179" s="27">
        <v>311</v>
      </c>
      <c r="C179" s="27">
        <v>219585</v>
      </c>
      <c r="D179" s="27">
        <v>0</v>
      </c>
      <c r="E179" s="27">
        <v>0</v>
      </c>
      <c r="F179" s="27">
        <f>SUM(B179:E179)</f>
        <v>219896</v>
      </c>
    </row>
    <row r="180" spans="1:7" x14ac:dyDescent="0.25">
      <c r="A180" s="14" t="s">
        <v>96</v>
      </c>
      <c r="B180" s="27">
        <f>12680000/1000000</f>
        <v>12.68</v>
      </c>
      <c r="C180" s="27">
        <v>3600.6110270038002</v>
      </c>
      <c r="D180" s="27">
        <v>0</v>
      </c>
      <c r="E180" s="27">
        <v>0</v>
      </c>
      <c r="F180" s="11">
        <f>SUM(B180:E180)</f>
        <v>3613.2910270038001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59" t="s">
        <v>101</v>
      </c>
      <c r="B182" s="59"/>
      <c r="C182" s="59"/>
      <c r="D182" s="59"/>
      <c r="E182" s="59"/>
      <c r="F182" s="59"/>
    </row>
    <row r="183" spans="1:7" x14ac:dyDescent="0.25">
      <c r="A183" s="18" t="s">
        <v>102</v>
      </c>
      <c r="B183" s="19">
        <f>+B179+B175+B171+B167</f>
        <v>3134</v>
      </c>
      <c r="C183" s="19">
        <v>225075</v>
      </c>
      <c r="D183" s="19">
        <v>365</v>
      </c>
      <c r="E183" s="19">
        <f>+E179+E175+E171+E167</f>
        <v>984</v>
      </c>
      <c r="F183" s="19">
        <f>SUM(B183:E183)</f>
        <v>229558</v>
      </c>
    </row>
    <row r="184" spans="1:7" x14ac:dyDescent="0.25">
      <c r="A184" s="18" t="s">
        <v>103</v>
      </c>
      <c r="B184" s="19">
        <f>+B180+B176+B172+B168</f>
        <v>125.89</v>
      </c>
      <c r="C184" s="19">
        <v>3759.4486480038004</v>
      </c>
      <c r="D184" s="19">
        <v>15.75</v>
      </c>
      <c r="E184" s="19">
        <f>+E180+E176+E172+E168</f>
        <v>32.9</v>
      </c>
      <c r="F184" s="22">
        <f>SUM(B184:E184)</f>
        <v>3933.9886480038003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59" t="s">
        <v>104</v>
      </c>
      <c r="B186" s="59"/>
      <c r="C186" s="59"/>
      <c r="D186" s="59"/>
      <c r="E186" s="59"/>
      <c r="F186" s="59"/>
    </row>
    <row r="187" spans="1:7" x14ac:dyDescent="0.25">
      <c r="A187" s="14" t="s">
        <v>105</v>
      </c>
      <c r="B187" s="27">
        <v>3574</v>
      </c>
      <c r="C187" s="27">
        <v>3997</v>
      </c>
      <c r="D187" s="27">
        <v>75</v>
      </c>
      <c r="E187" s="27">
        <f>E162+E167+E171+E175+E158</f>
        <v>30433</v>
      </c>
      <c r="F187" s="27">
        <f>SUM(B187:E187)</f>
        <v>38079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259.07761600000003</v>
      </c>
      <c r="D188" s="27">
        <v>2.96</v>
      </c>
      <c r="E188" s="27">
        <f>E163+E168+E172+E176+E159</f>
        <v>237.484959</v>
      </c>
      <c r="F188" s="11">
        <f>SUM(B188:E188)</f>
        <v>532.996757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59" t="s">
        <v>107</v>
      </c>
      <c r="B190" s="59"/>
      <c r="C190" s="59"/>
      <c r="D190" s="59"/>
      <c r="E190" s="59"/>
      <c r="F190" s="59"/>
    </row>
    <row r="191" spans="1:7" x14ac:dyDescent="0.25">
      <c r="A191" s="18" t="s">
        <v>108</v>
      </c>
      <c r="B191" s="19">
        <f>B187+B162+B183</f>
        <v>9523</v>
      </c>
      <c r="C191" s="19">
        <v>268048</v>
      </c>
      <c r="D191" s="19">
        <v>13843</v>
      </c>
      <c r="E191" s="19">
        <f>E158+E162+E183+E187</f>
        <v>60866</v>
      </c>
      <c r="F191" s="19">
        <f>SUM(B191:E191)</f>
        <v>352280</v>
      </c>
    </row>
    <row r="192" spans="1:7" x14ac:dyDescent="0.25">
      <c r="A192" s="18" t="s">
        <v>109</v>
      </c>
      <c r="B192" s="19">
        <f>B188+B163+B184</f>
        <v>225.7208</v>
      </c>
      <c r="C192" s="19">
        <v>4335.2990310038003</v>
      </c>
      <c r="D192" s="19">
        <v>284.17925000000002</v>
      </c>
      <c r="E192" s="19">
        <f>E159+E184+E163+E188</f>
        <v>474.96991800000001</v>
      </c>
      <c r="F192" s="22">
        <f>SUM(B192:E192)</f>
        <v>5320.1689990038003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C7F3-834D-4EBF-B22E-7E5DD978377C}">
  <dimension ref="A1:BD196"/>
  <sheetViews>
    <sheetView topLeftCell="A176" zoomScaleNormal="100" workbookViewId="0">
      <selection activeCell="F191" sqref="F191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>
        <v>99223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109525</v>
      </c>
    </row>
    <row r="56" spans="2:9" x14ac:dyDescent="0.25">
      <c r="B56" s="14" t="s">
        <v>47</v>
      </c>
      <c r="C56" s="27">
        <v>65981.202659999995</v>
      </c>
      <c r="D56" s="27">
        <v>6958.7942799999701</v>
      </c>
      <c r="E56" s="27">
        <v>1939.603552</v>
      </c>
      <c r="F56" s="27">
        <v>9535</v>
      </c>
      <c r="G56" s="27">
        <f t="shared" si="0"/>
        <v>84414.600491999969</v>
      </c>
    </row>
    <row r="57" spans="2:9" x14ac:dyDescent="0.25">
      <c r="B57" s="14" t="s">
        <v>48</v>
      </c>
      <c r="C57" s="27">
        <v>13.733882265200601</v>
      </c>
      <c r="D57" s="27">
        <v>38</v>
      </c>
      <c r="E57" s="27">
        <v>20.976101568334578</v>
      </c>
      <c r="F57" s="27">
        <v>29</v>
      </c>
      <c r="G57" s="27">
        <f>AVERAGE(C57:F57)</f>
        <v>25.427495958383794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>
        <v>5123</v>
      </c>
      <c r="D67" s="27">
        <v>1504</v>
      </c>
      <c r="E67" s="27">
        <v>1667</v>
      </c>
      <c r="F67" s="27">
        <v>9883</v>
      </c>
      <c r="G67" s="27">
        <f t="shared" si="0"/>
        <v>18177</v>
      </c>
    </row>
    <row r="68" spans="2:8" x14ac:dyDescent="0.25">
      <c r="B68" s="14" t="s">
        <v>47</v>
      </c>
      <c r="C68" s="27">
        <v>4126.4220789999999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21056.830879000001</v>
      </c>
    </row>
    <row r="69" spans="2:8" x14ac:dyDescent="0.25">
      <c r="B69" s="14" t="s">
        <v>48</v>
      </c>
      <c r="C69" s="27">
        <v>38.005660745656797</v>
      </c>
      <c r="D69" s="27">
        <v>55</v>
      </c>
      <c r="E69" s="27">
        <v>50.941211757648468</v>
      </c>
      <c r="F69" s="27">
        <v>38</v>
      </c>
      <c r="G69" s="27">
        <f>AVERAGE(C69:F69)</f>
        <v>45.486718125826314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>
        <f>+C55+C67</f>
        <v>104346</v>
      </c>
      <c r="D73" s="19">
        <v>6500</v>
      </c>
      <c r="E73" s="19">
        <v>3006</v>
      </c>
      <c r="F73" s="19">
        <v>13850</v>
      </c>
      <c r="G73" s="19">
        <f>SUM(C73:F73)</f>
        <v>127702</v>
      </c>
    </row>
    <row r="74" spans="2:8" x14ac:dyDescent="0.25">
      <c r="B74" s="18" t="s">
        <v>47</v>
      </c>
      <c r="C74" s="19">
        <f>+C56+C68</f>
        <v>70107.624738999992</v>
      </c>
      <c r="D74" s="19">
        <v>8692.5974599999699</v>
      </c>
      <c r="E74" s="19">
        <v>4270.2091719999999</v>
      </c>
      <c r="F74" s="19">
        <v>22401</v>
      </c>
      <c r="G74" s="22">
        <f>SUM(C74:F74)</f>
        <v>105471.43137099997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>
        <v>1460</v>
      </c>
      <c r="E146" s="27"/>
      <c r="F146" s="27">
        <v>1080</v>
      </c>
      <c r="G146" s="27">
        <f>SUM(C146:F146)</f>
        <v>2540</v>
      </c>
    </row>
    <row r="147" spans="2:8" x14ac:dyDescent="0.25">
      <c r="B147" s="14" t="s">
        <v>82</v>
      </c>
      <c r="C147" s="27">
        <v>0</v>
      </c>
      <c r="D147" s="27">
        <v>32.024000000000001</v>
      </c>
      <c r="E147" s="27"/>
      <c r="F147" s="27">
        <v>11.694000000000001</v>
      </c>
      <c r="G147" s="11">
        <f>SUM(C147:F147)</f>
        <v>43.718000000000004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27">
        <v>0</v>
      </c>
      <c r="D154" s="27">
        <v>223</v>
      </c>
      <c r="E154" s="27">
        <v>0</v>
      </c>
      <c r="F154" s="27">
        <v>0</v>
      </c>
      <c r="G154" s="27">
        <f>SUM(C154:F154)</f>
        <v>223</v>
      </c>
      <c r="H154"/>
    </row>
    <row r="155" spans="2:8" x14ac:dyDescent="0.25">
      <c r="B155" s="14" t="s">
        <v>88</v>
      </c>
      <c r="C155" s="27">
        <v>0</v>
      </c>
      <c r="D155" s="27">
        <v>2.86</v>
      </c>
      <c r="E155" s="27">
        <v>0</v>
      </c>
      <c r="F155" s="27">
        <v>0</v>
      </c>
      <c r="G155" s="11">
        <f>SUM(C155:F155)</f>
        <v>2.86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19">
        <v>1683</v>
      </c>
      <c r="E158" s="19">
        <v>0</v>
      </c>
      <c r="F158" s="19">
        <f>+F146+F154</f>
        <v>1080</v>
      </c>
      <c r="G158" s="19">
        <f>SUM(C158:F158)</f>
        <v>2763</v>
      </c>
    </row>
    <row r="159" spans="2:8" x14ac:dyDescent="0.25">
      <c r="B159" s="18" t="s">
        <v>91</v>
      </c>
      <c r="C159" s="19">
        <v>0</v>
      </c>
      <c r="D159" s="19">
        <v>34.884</v>
      </c>
      <c r="E159" s="19">
        <v>0</v>
      </c>
      <c r="F159" s="19">
        <f>+F147+F155</f>
        <v>11.694000000000001</v>
      </c>
      <c r="G159" s="22">
        <f>SUM(C159:F159)</f>
        <v>46.578000000000003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>
        <v>2484</v>
      </c>
      <c r="D162" s="27">
        <v>42651</v>
      </c>
      <c r="E162" s="27">
        <v>5318</v>
      </c>
      <c r="F162" s="27">
        <v>25370</v>
      </c>
      <c r="G162" s="27">
        <f>SUM(C162:F162)</f>
        <v>75823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224.88683099999997</v>
      </c>
      <c r="E163" s="27">
        <v>83.471367000000001</v>
      </c>
      <c r="F163" s="27">
        <v>161.55137500000001</v>
      </c>
      <c r="G163" s="11">
        <f>SUM(C163:F163)</f>
        <v>529.07308699999999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>
        <v>751</v>
      </c>
      <c r="D167" s="27">
        <v>3068</v>
      </c>
      <c r="E167" s="27">
        <v>80</v>
      </c>
      <c r="F167" s="27">
        <v>468</v>
      </c>
      <c r="G167" s="27">
        <f>SUM(C167:F167)</f>
        <v>4367</v>
      </c>
    </row>
    <row r="168" spans="2:8" x14ac:dyDescent="0.25">
      <c r="B168" s="14" t="s">
        <v>96</v>
      </c>
      <c r="C168" s="27">
        <f>26285000/1000000</f>
        <v>26.285</v>
      </c>
      <c r="D168" s="27">
        <v>70.86038400000001</v>
      </c>
      <c r="E168" s="27">
        <v>2.6</v>
      </c>
      <c r="F168" s="27">
        <v>17</v>
      </c>
      <c r="G168" s="11">
        <f>SUM(C168:F168)</f>
        <v>116.745384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>
        <v>1692</v>
      </c>
      <c r="D171" s="27">
        <v>437</v>
      </c>
      <c r="E171" s="27">
        <v>110</v>
      </c>
      <c r="F171" s="27">
        <v>332</v>
      </c>
      <c r="G171" s="27">
        <f>SUM(C171:F171)</f>
        <v>2571</v>
      </c>
    </row>
    <row r="172" spans="2:8" x14ac:dyDescent="0.25">
      <c r="B172" s="14" t="s">
        <v>96</v>
      </c>
      <c r="C172" s="27">
        <f>59220000/1000000</f>
        <v>59.22</v>
      </c>
      <c r="D172" s="27">
        <v>9.1769999999999996</v>
      </c>
      <c r="E172" s="27">
        <v>2.8</v>
      </c>
      <c r="F172" s="27">
        <v>7.298</v>
      </c>
      <c r="G172" s="11">
        <f>SUM(C172:F172)</f>
        <v>78.49499999999999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>
        <v>190</v>
      </c>
      <c r="D175" s="27">
        <v>327</v>
      </c>
      <c r="E175" s="27">
        <v>169</v>
      </c>
      <c r="F175" s="27">
        <v>35</v>
      </c>
      <c r="G175" s="27">
        <f>SUM(C175:F175)</f>
        <v>721</v>
      </c>
    </row>
    <row r="176" spans="2:8" x14ac:dyDescent="0.25">
      <c r="B176" s="14" t="s">
        <v>96</v>
      </c>
      <c r="C176" s="27">
        <f>19840000/1000000</f>
        <v>19.84</v>
      </c>
      <c r="D176" s="27">
        <v>34.51</v>
      </c>
      <c r="E176" s="27">
        <v>9.74</v>
      </c>
      <c r="F176" s="27">
        <v>3.51</v>
      </c>
      <c r="G176" s="11">
        <f>SUM(C176:F176)</f>
        <v>67.599999999999994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>
        <v>261</v>
      </c>
      <c r="D179" s="27">
        <v>241055</v>
      </c>
      <c r="E179" s="27">
        <v>0</v>
      </c>
      <c r="F179" s="27">
        <v>0</v>
      </c>
      <c r="G179" s="27">
        <f>SUM(C179:F179)</f>
        <v>241316</v>
      </c>
    </row>
    <row r="180" spans="2:8" x14ac:dyDescent="0.25">
      <c r="B180" s="14" t="s">
        <v>96</v>
      </c>
      <c r="C180" s="27">
        <f>10625000/1000000</f>
        <v>10.625</v>
      </c>
      <c r="D180" s="27">
        <v>3586.03212544703</v>
      </c>
      <c r="E180" s="27">
        <v>0</v>
      </c>
      <c r="F180" s="27">
        <v>0</v>
      </c>
      <c r="G180" s="11">
        <f>SUM(C180:F180)</f>
        <v>3596.65712544703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>
        <f>+C179+C175+C171+C167</f>
        <v>2894</v>
      </c>
      <c r="D183" s="19">
        <v>244887</v>
      </c>
      <c r="E183" s="19">
        <v>359</v>
      </c>
      <c r="F183" s="19">
        <f>+F179+F175+F171+F167</f>
        <v>835</v>
      </c>
      <c r="G183" s="19">
        <f>SUM(C183:F183)</f>
        <v>248975</v>
      </c>
    </row>
    <row r="184" spans="2:8" x14ac:dyDescent="0.25">
      <c r="B184" s="18" t="s">
        <v>103</v>
      </c>
      <c r="C184" s="19">
        <f>+C180+C176+C172+C168</f>
        <v>115.97</v>
      </c>
      <c r="D184" s="19">
        <v>3700.57950944703</v>
      </c>
      <c r="E184" s="19">
        <v>15.14</v>
      </c>
      <c r="F184" s="19">
        <f>+F180+F176+F172+F168</f>
        <v>27.808</v>
      </c>
      <c r="G184" s="22">
        <f>SUM(C184:F184)</f>
        <v>3859.4975094470296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>
        <v>2834</v>
      </c>
      <c r="D187" s="27">
        <v>4278</v>
      </c>
      <c r="E187" s="27">
        <v>65</v>
      </c>
      <c r="F187" s="27">
        <v>27285</v>
      </c>
      <c r="G187" s="27">
        <f>SUM(C187:F187)</f>
        <v>34462</v>
      </c>
    </row>
    <row r="188" spans="2:8" x14ac:dyDescent="0.25">
      <c r="B188" s="14" t="s">
        <v>106</v>
      </c>
      <c r="C188" s="27">
        <f>26489348/1000000</f>
        <v>26.489348</v>
      </c>
      <c r="D188" s="27">
        <v>231.704836</v>
      </c>
      <c r="E188" s="27">
        <v>2.6</v>
      </c>
      <c r="F188" s="27">
        <v>201.073375</v>
      </c>
      <c r="G188" s="11">
        <f>SUM(C188:F188)</f>
        <v>461.86755900000003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8212</v>
      </c>
      <c r="D191" s="19">
        <v>293499</v>
      </c>
      <c r="E191" s="19">
        <v>5742</v>
      </c>
      <c r="F191" s="19">
        <f>F158+F162+F183+F187</f>
        <v>54570</v>
      </c>
      <c r="G191" s="19">
        <f>SUM(C191:F191)</f>
        <v>362023</v>
      </c>
    </row>
    <row r="192" spans="2:8" x14ac:dyDescent="0.25">
      <c r="B192" s="18" t="s">
        <v>109</v>
      </c>
      <c r="C192" s="19">
        <f>C188+C163+C184</f>
        <v>201.622862</v>
      </c>
      <c r="D192" s="19">
        <v>4192.0551764470301</v>
      </c>
      <c r="E192" s="19">
        <v>101.211367</v>
      </c>
      <c r="F192" s="19">
        <f>F159+F184+F163+F188</f>
        <v>402.12675000000002</v>
      </c>
      <c r="G192" s="22">
        <f>SUM(C192:F192)</f>
        <v>4897.0161554470305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6B81-47F3-49EF-B97C-383C9B539BD1}">
  <dimension ref="A1:BD196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5.285156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>
        <v>111691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123508</v>
      </c>
    </row>
    <row r="56" spans="2:9" x14ac:dyDescent="0.25">
      <c r="B56" s="14" t="s">
        <v>47</v>
      </c>
      <c r="C56" s="27">
        <v>77961.198136999999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99134.155253999954</v>
      </c>
    </row>
    <row r="57" spans="2:9" x14ac:dyDescent="0.25">
      <c r="B57" s="14" t="s">
        <v>48</v>
      </c>
      <c r="C57" s="27">
        <v>14.071339678219401</v>
      </c>
      <c r="D57" s="27">
        <v>39</v>
      </c>
      <c r="E57" s="27">
        <v>20.917256011315416</v>
      </c>
      <c r="F57" s="27">
        <v>29</v>
      </c>
      <c r="G57" s="27">
        <f>AVERAGE(C57:F57)</f>
        <v>25.747148922383705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>
        <v>6808</v>
      </c>
      <c r="D67" s="27">
        <v>2003</v>
      </c>
      <c r="E67" s="27">
        <v>1938</v>
      </c>
      <c r="F67" s="27">
        <v>11904</v>
      </c>
      <c r="G67" s="27">
        <f t="shared" si="0"/>
        <v>22653</v>
      </c>
    </row>
    <row r="68" spans="2:8" x14ac:dyDescent="0.25">
      <c r="B68" s="14" t="s">
        <v>47</v>
      </c>
      <c r="C68" s="27">
        <v>5320.3789779999997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24090.299627</v>
      </c>
    </row>
    <row r="69" spans="2:8" x14ac:dyDescent="0.25">
      <c r="B69" s="14" t="s">
        <v>48</v>
      </c>
      <c r="C69" s="27">
        <v>37.934195064629797</v>
      </c>
      <c r="D69" s="27">
        <v>55</v>
      </c>
      <c r="E69" s="27">
        <v>50.275025799793603</v>
      </c>
      <c r="F69" s="27">
        <v>38</v>
      </c>
      <c r="G69" s="27">
        <f>AVERAGE(C69:F69)</f>
        <v>45.30230521610585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>
        <f>+C55+C67</f>
        <v>118499</v>
      </c>
      <c r="D73" s="19">
        <v>7512</v>
      </c>
      <c r="E73" s="19">
        <v>3352</v>
      </c>
      <c r="F73" s="19">
        <v>16798</v>
      </c>
      <c r="G73" s="19">
        <f>SUM(C73:F73)</f>
        <v>146161</v>
      </c>
    </row>
    <row r="74" spans="2:8" x14ac:dyDescent="0.25">
      <c r="B74" s="18" t="s">
        <v>47</v>
      </c>
      <c r="C74" s="19">
        <f>+C56+C68</f>
        <v>83281.577114999993</v>
      </c>
      <c r="D74" s="19">
        <v>9169.9541889999491</v>
      </c>
      <c r="E74" s="19">
        <v>4361.9235769999996</v>
      </c>
      <c r="F74" s="19">
        <v>26411</v>
      </c>
      <c r="G74" s="22">
        <f>SUM(C74:F74)</f>
        <v>123224.45488099994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>
        <v>0</v>
      </c>
      <c r="D120" s="13">
        <v>1.43</v>
      </c>
      <c r="E120" s="8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8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84">
        <v>1.43</v>
      </c>
      <c r="F122" s="13">
        <v>1.43</v>
      </c>
      <c r="G122" s="13">
        <f>AVERAGE(C122:F122)</f>
        <v>1.43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>
        <v>1325</v>
      </c>
      <c r="E146" s="27">
        <v>0</v>
      </c>
      <c r="F146" s="1">
        <v>863</v>
      </c>
      <c r="G146" s="27">
        <f>SUM(C146:F146)</f>
        <v>2188</v>
      </c>
    </row>
    <row r="147" spans="2:8" x14ac:dyDescent="0.25">
      <c r="B147" s="14" t="s">
        <v>82</v>
      </c>
      <c r="C147" s="27">
        <v>0</v>
      </c>
      <c r="D147" s="27">
        <v>29.062000000000001</v>
      </c>
      <c r="E147" s="27">
        <v>0</v>
      </c>
      <c r="F147" s="29">
        <v>9.5444999999999993</v>
      </c>
      <c r="G147" s="11">
        <f>SUM(C147:F147)</f>
        <v>38.606499999999997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12982</v>
      </c>
      <c r="E150" s="27">
        <v>0</v>
      </c>
      <c r="F150" s="27">
        <v>0</v>
      </c>
      <c r="G150" s="27">
        <f>SUM(C150:F150)</f>
        <v>12982</v>
      </c>
      <c r="H150"/>
    </row>
    <row r="151" spans="2:8" x14ac:dyDescent="0.25">
      <c r="B151" s="14" t="s">
        <v>85</v>
      </c>
      <c r="C151" s="27">
        <v>0</v>
      </c>
      <c r="D151" s="36">
        <v>517.63</v>
      </c>
      <c r="E151" s="27">
        <v>0</v>
      </c>
      <c r="F151" s="27">
        <v>0</v>
      </c>
      <c r="G151" s="11">
        <f>SUM(C151:F151)</f>
        <v>517.63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27">
        <v>0</v>
      </c>
      <c r="D154" s="27">
        <v>272</v>
      </c>
      <c r="E154" s="27">
        <v>21</v>
      </c>
      <c r="F154" s="27">
        <v>0</v>
      </c>
      <c r="G154" s="27">
        <f>SUM(C154:F154)</f>
        <v>293</v>
      </c>
      <c r="H154"/>
    </row>
    <row r="155" spans="2:8" x14ac:dyDescent="0.25">
      <c r="B155" s="14" t="s">
        <v>88</v>
      </c>
      <c r="C155" s="27">
        <v>0</v>
      </c>
      <c r="D155" s="27">
        <v>3.5</v>
      </c>
      <c r="E155" s="27">
        <v>1</v>
      </c>
      <c r="F155" s="27">
        <v>0</v>
      </c>
      <c r="G155" s="11">
        <f>SUM(C155:F155)</f>
        <v>4.5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85">
        <v>0</v>
      </c>
      <c r="D158" s="85">
        <v>14579</v>
      </c>
      <c r="E158" s="85">
        <v>21</v>
      </c>
      <c r="F158" s="85">
        <f>F146+F154</f>
        <v>863</v>
      </c>
      <c r="G158" s="85">
        <f>SUM(C158:F158)</f>
        <v>15463</v>
      </c>
    </row>
    <row r="159" spans="2:8" x14ac:dyDescent="0.25">
      <c r="B159" s="18" t="s">
        <v>91</v>
      </c>
      <c r="C159" s="85">
        <v>0</v>
      </c>
      <c r="D159" s="85">
        <v>550.19200000000001</v>
      </c>
      <c r="E159" s="85">
        <v>1</v>
      </c>
      <c r="F159" s="85">
        <f>F147+F155</f>
        <v>9.5444999999999993</v>
      </c>
      <c r="G159" s="22">
        <f>SUM(C159:F159)</f>
        <v>560.73649999999998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>
        <v>3268</v>
      </c>
      <c r="D162" s="27">
        <v>54174</v>
      </c>
      <c r="E162" s="27">
        <v>6762</v>
      </c>
      <c r="F162" s="27">
        <v>32177</v>
      </c>
      <c r="G162" s="27">
        <f>SUM(C162:F162)</f>
        <v>96381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234.33272200000002</v>
      </c>
      <c r="E163" s="27">
        <v>110.2</v>
      </c>
      <c r="F163" s="27">
        <v>206.08831900000001</v>
      </c>
      <c r="G163" s="11">
        <f>SUM(C163:F163)</f>
        <v>627.50081900000009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>
        <v>896</v>
      </c>
      <c r="D167" s="27">
        <v>3504</v>
      </c>
      <c r="E167" s="27">
        <v>88</v>
      </c>
      <c r="F167" s="27">
        <v>569</v>
      </c>
      <c r="G167" s="27">
        <f>SUM(C167:F167)</f>
        <v>5057</v>
      </c>
    </row>
    <row r="168" spans="2:8" x14ac:dyDescent="0.25">
      <c r="B168" s="14" t="s">
        <v>96</v>
      </c>
      <c r="C168" s="27">
        <f>31360000/1000000</f>
        <v>31.36</v>
      </c>
      <c r="D168" s="27">
        <v>79.051487999999992</v>
      </c>
      <c r="E168" s="27">
        <v>3.4</v>
      </c>
      <c r="F168" s="27">
        <v>20.14</v>
      </c>
      <c r="G168" s="11">
        <f>SUM(C168:F168)</f>
        <v>133.95148799999998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>
        <v>2191</v>
      </c>
      <c r="D171" s="27">
        <v>461</v>
      </c>
      <c r="E171" s="27">
        <v>116</v>
      </c>
      <c r="F171" s="27">
        <v>420</v>
      </c>
      <c r="G171" s="27">
        <f>SUM(C171:F171)</f>
        <v>3188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9.6809999999999992</v>
      </c>
      <c r="E172" s="27">
        <v>2.9</v>
      </c>
      <c r="F172" s="27">
        <v>9.23</v>
      </c>
      <c r="G172" s="11">
        <f>SUM(C172:F172)</f>
        <v>98.496000000000009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>
        <v>276</v>
      </c>
      <c r="D175" s="27">
        <v>443</v>
      </c>
      <c r="E175" s="27">
        <v>245</v>
      </c>
      <c r="F175" s="27">
        <v>41</v>
      </c>
      <c r="G175" s="27">
        <f>SUM(C175:F175)</f>
        <v>1005</v>
      </c>
    </row>
    <row r="176" spans="2:8" x14ac:dyDescent="0.25">
      <c r="B176" s="14" t="s">
        <v>96</v>
      </c>
      <c r="C176" s="27">
        <f>29000000/1000000</f>
        <v>29</v>
      </c>
      <c r="D176" s="27">
        <v>46.77</v>
      </c>
      <c r="E176" s="27">
        <v>13.8</v>
      </c>
      <c r="F176" s="27">
        <v>4.03</v>
      </c>
      <c r="G176" s="11">
        <f>SUM(C176:F176)</f>
        <v>93.600000000000009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>
        <v>301</v>
      </c>
      <c r="D179" s="27">
        <v>248132</v>
      </c>
      <c r="E179" s="27">
        <v>0</v>
      </c>
      <c r="F179" s="27">
        <v>0</v>
      </c>
      <c r="G179" s="27">
        <f>SUM(C179:F179)</f>
        <v>248433</v>
      </c>
    </row>
    <row r="180" spans="2:8" x14ac:dyDescent="0.25">
      <c r="B180" s="14" t="s">
        <v>96</v>
      </c>
      <c r="C180" s="27">
        <f>12275000/1000000</f>
        <v>12.275</v>
      </c>
      <c r="D180" s="27">
        <v>4287.4262658710104</v>
      </c>
      <c r="E180" s="27">
        <v>0</v>
      </c>
      <c r="F180" s="27">
        <v>0</v>
      </c>
      <c r="G180" s="11">
        <f>SUM(C180:F180)</f>
        <v>4299.70126587101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>
        <f>+C179+C175+C171+C167</f>
        <v>3664</v>
      </c>
      <c r="D183" s="19">
        <v>252540</v>
      </c>
      <c r="E183" s="19">
        <f>E167+E171+E175+E179</f>
        <v>449</v>
      </c>
      <c r="F183" s="19">
        <f>+F179+F175+F171+F167</f>
        <v>1030</v>
      </c>
      <c r="G183" s="19">
        <f>SUM(C183:F183)</f>
        <v>257683</v>
      </c>
    </row>
    <row r="184" spans="2:8" x14ac:dyDescent="0.25">
      <c r="B184" s="18" t="s">
        <v>103</v>
      </c>
      <c r="C184" s="19">
        <f>+C180+C176+C172+C168</f>
        <v>149.32</v>
      </c>
      <c r="D184" s="19">
        <v>4422.9287538710105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4625.7487538710102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>
        <v>1834</v>
      </c>
      <c r="D187" s="27">
        <v>20653</v>
      </c>
      <c r="E187" s="27">
        <v>85</v>
      </c>
      <c r="F187" s="27">
        <v>34070</v>
      </c>
      <c r="G187" s="27">
        <f>SUM(C187:F187)</f>
        <v>56642</v>
      </c>
    </row>
    <row r="188" spans="2:8" x14ac:dyDescent="0.25">
      <c r="B188" s="14" t="s">
        <v>106</v>
      </c>
      <c r="C188" s="27">
        <f>19208396/1000000</f>
        <v>19.208396</v>
      </c>
      <c r="D188" s="27">
        <v>290.43473600000004</v>
      </c>
      <c r="E188" s="27">
        <v>3.36</v>
      </c>
      <c r="F188" s="27">
        <v>249.052819</v>
      </c>
      <c r="G188" s="11">
        <f>SUM(C188:F188)</f>
        <v>562.05595100000005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8766</v>
      </c>
      <c r="D191" s="19">
        <v>341946</v>
      </c>
      <c r="E191" s="19">
        <v>7296</v>
      </c>
      <c r="F191" s="19">
        <f>F158+F162+F183+F187</f>
        <v>68140</v>
      </c>
      <c r="G191" s="19">
        <f>SUM(C191:F191)</f>
        <v>426148</v>
      </c>
    </row>
    <row r="192" spans="2:8" x14ac:dyDescent="0.25">
      <c r="B192" s="18" t="s">
        <v>109</v>
      </c>
      <c r="C192" s="19">
        <f>C188+C163+C184</f>
        <v>245.408174</v>
      </c>
      <c r="D192" s="19">
        <v>5497.8882118710108</v>
      </c>
      <c r="E192" s="19">
        <v>134</v>
      </c>
      <c r="F192" s="19">
        <f>F159+F184+F163+F188</f>
        <v>498.08563800000002</v>
      </c>
      <c r="G192" s="22">
        <f>SUM(C192:F192)</f>
        <v>6375.3820238710105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0AC9-E0AA-4722-818E-3FED0B079F2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0078-6B2E-46E0-ABDE-EF3A2651D8F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0" t="s">
        <v>1</v>
      </c>
      <c r="D2" s="81"/>
      <c r="E2" s="81"/>
      <c r="F2" s="81"/>
      <c r="G2" s="8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9" t="s">
        <v>7</v>
      </c>
      <c r="C4" s="70"/>
      <c r="D4" s="70"/>
      <c r="E4" s="70"/>
      <c r="F4" s="70"/>
      <c r="G4" s="71"/>
    </row>
    <row r="5" spans="1:7" x14ac:dyDescent="0.25">
      <c r="B5" s="65" t="s">
        <v>8</v>
      </c>
      <c r="C5" s="66"/>
      <c r="D5" s="66"/>
      <c r="E5" s="66"/>
      <c r="F5" s="66"/>
      <c r="G5" s="67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5" t="s">
        <v>12</v>
      </c>
      <c r="C10" s="66"/>
      <c r="D10" s="66"/>
      <c r="E10" s="66"/>
      <c r="F10" s="66"/>
      <c r="G10" s="67"/>
    </row>
    <row r="11" spans="1:7" x14ac:dyDescent="0.25">
      <c r="B11" s="61" t="s">
        <v>13</v>
      </c>
      <c r="C11" s="62"/>
      <c r="D11" s="62"/>
      <c r="E11" s="62"/>
      <c r="F11" s="62"/>
      <c r="G11" s="63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61" t="s">
        <v>19</v>
      </c>
      <c r="C18" s="62"/>
      <c r="D18" s="62"/>
      <c r="E18" s="62"/>
      <c r="F18" s="62"/>
      <c r="G18" s="63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83"/>
      <c r="C20" s="83"/>
      <c r="D20" s="83"/>
      <c r="E20" s="83"/>
      <c r="F20" s="83"/>
      <c r="G20" s="8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5" t="s">
        <v>26</v>
      </c>
      <c r="C29" s="66"/>
      <c r="D29" s="66"/>
      <c r="E29" s="66"/>
      <c r="F29" s="66"/>
      <c r="G29" s="67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5" t="s">
        <v>28</v>
      </c>
      <c r="C32" s="66"/>
      <c r="D32" s="66"/>
      <c r="E32" s="66"/>
      <c r="F32" s="66"/>
      <c r="G32" s="67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6" t="s">
        <v>32</v>
      </c>
      <c r="C36" s="77"/>
      <c r="D36" s="77"/>
      <c r="E36" s="77"/>
      <c r="F36" s="77"/>
      <c r="G36" s="77"/>
      <c r="H36" s="78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9" t="s">
        <v>33</v>
      </c>
      <c r="C38" s="70"/>
      <c r="D38" s="70"/>
      <c r="E38" s="70"/>
      <c r="F38" s="70"/>
      <c r="G38" s="71"/>
    </row>
    <row r="39" spans="2:9" x14ac:dyDescent="0.25">
      <c r="B39" s="65" t="s">
        <v>34</v>
      </c>
      <c r="C39" s="66"/>
      <c r="D39" s="66"/>
      <c r="E39" s="66"/>
      <c r="F39" s="66"/>
      <c r="G39" s="67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59" t="s">
        <v>37</v>
      </c>
      <c r="C43" s="59"/>
      <c r="D43" s="59"/>
      <c r="E43" s="59"/>
      <c r="F43" s="59"/>
      <c r="G43" s="59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59" t="s">
        <v>40</v>
      </c>
      <c r="C47" s="59"/>
      <c r="D47" s="59"/>
      <c r="E47" s="59"/>
      <c r="F47" s="59"/>
      <c r="G47" s="59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9" t="s">
        <v>43</v>
      </c>
      <c r="C51" s="70"/>
      <c r="D51" s="70"/>
      <c r="E51" s="70"/>
      <c r="F51" s="70"/>
      <c r="G51" s="71"/>
    </row>
    <row r="52" spans="2:9" x14ac:dyDescent="0.25">
      <c r="B52" s="79"/>
      <c r="C52" s="79"/>
      <c r="D52" s="79"/>
      <c r="E52" s="79"/>
      <c r="F52" s="79"/>
      <c r="G52" s="79"/>
      <c r="H52" s="79"/>
    </row>
    <row r="53" spans="2:9" x14ac:dyDescent="0.25">
      <c r="B53" s="59" t="s">
        <v>44</v>
      </c>
      <c r="C53" s="59"/>
      <c r="D53" s="59"/>
      <c r="E53" s="59"/>
      <c r="F53" s="59"/>
      <c r="G53" s="59"/>
    </row>
    <row r="54" spans="2:9" x14ac:dyDescent="0.25">
      <c r="B54" s="64" t="s">
        <v>45</v>
      </c>
      <c r="C54" s="64"/>
      <c r="D54" s="64"/>
      <c r="E54" s="64"/>
      <c r="F54" s="64"/>
      <c r="G54" s="64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64" t="s">
        <v>51</v>
      </c>
      <c r="C60" s="64"/>
      <c r="D60" s="64"/>
      <c r="E60" s="64"/>
      <c r="F60" s="64"/>
      <c r="G60" s="6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64" t="s">
        <v>52</v>
      </c>
      <c r="C66" s="64"/>
      <c r="D66" s="64"/>
      <c r="E66" s="64"/>
      <c r="F66" s="64"/>
      <c r="G66" s="64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73" t="s">
        <v>53</v>
      </c>
      <c r="C72" s="74"/>
      <c r="D72" s="74"/>
      <c r="E72" s="74"/>
      <c r="F72" s="74"/>
      <c r="G72" s="75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5" t="s">
        <v>55</v>
      </c>
      <c r="C79" s="66"/>
      <c r="D79" s="66"/>
      <c r="E79" s="66"/>
      <c r="F79" s="66"/>
      <c r="G79" s="67"/>
    </row>
    <row r="80" spans="2:8" x14ac:dyDescent="0.25">
      <c r="B80" s="61" t="s">
        <v>45</v>
      </c>
      <c r="C80" s="62"/>
      <c r="D80" s="62"/>
      <c r="E80" s="62"/>
      <c r="F80" s="62"/>
      <c r="G80" s="6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61" t="s">
        <v>51</v>
      </c>
      <c r="C86" s="62"/>
      <c r="D86" s="62"/>
      <c r="E86" s="62"/>
      <c r="F86" s="62"/>
      <c r="G86" s="6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61" t="s">
        <v>52</v>
      </c>
      <c r="C92" s="62"/>
      <c r="D92" s="62"/>
      <c r="E92" s="62"/>
      <c r="F92" s="62"/>
      <c r="G92" s="63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73" t="s">
        <v>56</v>
      </c>
      <c r="C98" s="74"/>
      <c r="D98" s="74"/>
      <c r="E98" s="74"/>
      <c r="F98" s="74"/>
      <c r="G98" s="7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59" t="s">
        <v>57</v>
      </c>
      <c r="C105" s="59"/>
      <c r="D105" s="59"/>
      <c r="E105" s="59"/>
      <c r="F105" s="59"/>
      <c r="G105" s="59"/>
    </row>
    <row r="106" spans="2:8" x14ac:dyDescent="0.25">
      <c r="B106" s="64" t="s">
        <v>58</v>
      </c>
      <c r="C106" s="64"/>
      <c r="D106" s="64"/>
      <c r="E106" s="64"/>
      <c r="F106" s="64"/>
      <c r="G106" s="64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64" t="s">
        <v>62</v>
      </c>
      <c r="C110" s="64"/>
      <c r="D110" s="64"/>
      <c r="E110" s="64"/>
      <c r="F110" s="64"/>
      <c r="G110" s="64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64" t="s">
        <v>63</v>
      </c>
      <c r="C115" s="64"/>
      <c r="D115" s="64"/>
      <c r="E115" s="64"/>
      <c r="F115" s="64"/>
      <c r="G115" s="64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61" t="s">
        <v>64</v>
      </c>
      <c r="C119" s="62"/>
      <c r="D119" s="62"/>
      <c r="E119" s="62"/>
      <c r="F119" s="62"/>
      <c r="G119" s="63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5" t="s">
        <v>65</v>
      </c>
      <c r="C124" s="66"/>
      <c r="D124" s="66"/>
      <c r="E124" s="66"/>
      <c r="F124" s="66"/>
      <c r="G124" s="6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5" t="s">
        <v>67</v>
      </c>
      <c r="C126" s="66"/>
      <c r="D126" s="66"/>
      <c r="E126" s="66"/>
      <c r="F126" s="66"/>
      <c r="G126" s="67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72"/>
      <c r="C128" s="72"/>
      <c r="D128" s="72"/>
      <c r="E128" s="72"/>
      <c r="F128" s="72"/>
      <c r="G128" s="72"/>
      <c r="H128" s="72"/>
    </row>
    <row r="129" spans="2:9" x14ac:dyDescent="0.25">
      <c r="B129" s="59" t="s">
        <v>69</v>
      </c>
      <c r="C129" s="59"/>
      <c r="D129" s="59"/>
      <c r="E129" s="59"/>
      <c r="F129" s="59"/>
      <c r="G129" s="59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59" t="s">
        <v>72</v>
      </c>
      <c r="C133" s="59"/>
      <c r="D133" s="59"/>
      <c r="E133" s="59"/>
      <c r="F133" s="59"/>
      <c r="G133" s="59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68" t="s">
        <v>74</v>
      </c>
      <c r="C136" s="68"/>
      <c r="D136" s="68"/>
      <c r="E136" s="68"/>
      <c r="F136" s="68"/>
      <c r="G136" s="68"/>
    </row>
    <row r="137" spans="2:9" x14ac:dyDescent="0.25">
      <c r="B137" s="59" t="s">
        <v>75</v>
      </c>
      <c r="C137" s="59"/>
      <c r="D137" s="59"/>
      <c r="E137" s="59"/>
      <c r="F137" s="59"/>
      <c r="G137" s="59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9" t="s">
        <v>78</v>
      </c>
      <c r="C142" s="70"/>
      <c r="D142" s="70"/>
      <c r="E142" s="70"/>
      <c r="F142" s="70"/>
      <c r="G142" s="71"/>
    </row>
    <row r="143" spans="2:9" x14ac:dyDescent="0.25">
      <c r="B143" s="65" t="s">
        <v>79</v>
      </c>
      <c r="C143" s="66"/>
      <c r="D143" s="66"/>
      <c r="E143" s="66"/>
      <c r="F143" s="66"/>
      <c r="G143" s="67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64" t="s">
        <v>80</v>
      </c>
      <c r="C145" s="64"/>
      <c r="D145" s="64"/>
      <c r="E145" s="64"/>
      <c r="F145" s="64"/>
      <c r="G145" s="64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64" t="s">
        <v>83</v>
      </c>
      <c r="C149" s="64"/>
      <c r="D149" s="64"/>
      <c r="E149" s="64"/>
      <c r="F149" s="64"/>
      <c r="G149" s="64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64" t="s">
        <v>86</v>
      </c>
      <c r="C153" s="64"/>
      <c r="D153" s="64"/>
      <c r="E153" s="64"/>
      <c r="F153" s="64"/>
      <c r="G153" s="64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61" t="s">
        <v>89</v>
      </c>
      <c r="C157" s="62"/>
      <c r="D157" s="62"/>
      <c r="E157" s="62"/>
      <c r="F157" s="62"/>
      <c r="G157" s="63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59" t="s">
        <v>92</v>
      </c>
      <c r="C161" s="59"/>
      <c r="D161" s="59"/>
      <c r="E161" s="59"/>
      <c r="F161" s="59"/>
      <c r="G161" s="59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5" t="s">
        <v>93</v>
      </c>
      <c r="C165" s="66"/>
      <c r="D165" s="66"/>
      <c r="E165" s="66"/>
      <c r="F165" s="66"/>
      <c r="G165" s="67"/>
    </row>
    <row r="166" spans="2:8" x14ac:dyDescent="0.25">
      <c r="B166" s="61" t="s">
        <v>94</v>
      </c>
      <c r="C166" s="62"/>
      <c r="D166" s="62"/>
      <c r="E166" s="62"/>
      <c r="F166" s="62"/>
      <c r="G166" s="63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61" t="s">
        <v>97</v>
      </c>
      <c r="C170" s="62"/>
      <c r="D170" s="62"/>
      <c r="E170" s="62"/>
      <c r="F170" s="62"/>
      <c r="G170" s="63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61" t="s">
        <v>99</v>
      </c>
      <c r="C174" s="62"/>
      <c r="D174" s="62"/>
      <c r="E174" s="62"/>
      <c r="F174" s="62"/>
      <c r="G174" s="63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61" t="s">
        <v>100</v>
      </c>
      <c r="C178" s="62"/>
      <c r="D178" s="62"/>
      <c r="E178" s="62"/>
      <c r="F178" s="62"/>
      <c r="G178" s="63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59" t="s">
        <v>101</v>
      </c>
      <c r="C182" s="59"/>
      <c r="D182" s="59"/>
      <c r="E182" s="59"/>
      <c r="F182" s="59"/>
      <c r="G182" s="59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59" t="s">
        <v>104</v>
      </c>
      <c r="C186" s="59"/>
      <c r="D186" s="59"/>
      <c r="E186" s="59"/>
      <c r="F186" s="59"/>
      <c r="G186" s="59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59" t="s">
        <v>107</v>
      </c>
      <c r="C190" s="59"/>
      <c r="D190" s="59"/>
      <c r="E190" s="59"/>
      <c r="F190" s="59"/>
      <c r="G190" s="59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2024-09-26T14:36:25Z</dcterms:modified>
  <cp:category/>
  <cp:contentStatus/>
</cp:coreProperties>
</file>