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12AA45D3-C32B-48BE-9B81-14766067051F}" xr6:coauthVersionLast="47" xr6:coauthVersionMax="47" xr10:uidLastSave="{00000000-0000-0000-0000-000000000000}"/>
  <bookViews>
    <workbookView xWindow="-120" yWindow="-120" windowWidth="20730" windowHeight="11160" tabRatio="781" firstSheet="4" activeTab="7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97" l="1"/>
  <c r="D8" i="97" l="1"/>
  <c r="C188" i="97" l="1"/>
  <c r="C184" i="97"/>
  <c r="C183" i="97"/>
  <c r="C180" i="97"/>
  <c r="C176" i="97"/>
  <c r="C172" i="97"/>
  <c r="C168" i="97"/>
  <c r="C163" i="97"/>
  <c r="C77" i="97"/>
  <c r="C76" i="97"/>
  <c r="C74" i="97"/>
  <c r="C73" i="97"/>
  <c r="C49" i="97"/>
  <c r="C45" i="97"/>
  <c r="C41" i="97"/>
  <c r="C35" i="97"/>
  <c r="C14" i="97"/>
  <c r="C16" i="97" s="1"/>
  <c r="C21" i="97" s="1"/>
  <c r="C8" i="97"/>
  <c r="E27" i="96"/>
  <c r="F21" i="96"/>
  <c r="E184" i="96"/>
  <c r="E183" i="96"/>
  <c r="D35" i="96" l="1"/>
  <c r="D8" i="96"/>
  <c r="C188" i="96" l="1"/>
  <c r="C184" i="96"/>
  <c r="C183" i="96"/>
  <c r="C180" i="96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4" i="95"/>
  <c r="C183" i="95"/>
  <c r="C180" i="95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92" i="94"/>
  <c r="E192" i="93"/>
  <c r="E191" i="94"/>
  <c r="E184" i="93"/>
  <c r="E183" i="93"/>
  <c r="E21" i="94"/>
  <c r="B188" i="94" l="1"/>
  <c r="B184" i="94"/>
  <c r="B183" i="94"/>
  <c r="B180" i="94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4" i="93"/>
  <c r="B183" i="93"/>
  <c r="B180" i="93"/>
  <c r="B176" i="93"/>
  <c r="B172" i="93"/>
  <c r="B168" i="93"/>
  <c r="B163" i="93"/>
  <c r="B49" i="93"/>
  <c r="B45" i="93"/>
  <c r="B41" i="93"/>
  <c r="B21" i="93"/>
  <c r="B188" i="92"/>
  <c r="B184" i="92"/>
  <c r="B183" i="92"/>
  <c r="B180" i="92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4" i="91"/>
  <c r="C183" i="91"/>
  <c r="C180" i="91"/>
  <c r="C176" i="91"/>
  <c r="C172" i="91"/>
  <c r="C168" i="91"/>
  <c r="C163" i="91"/>
  <c r="C77" i="91"/>
  <c r="C76" i="91"/>
  <c r="C74" i="91"/>
  <c r="C73" i="91"/>
  <c r="G73" i="91" s="1"/>
  <c r="C49" i="91"/>
  <c r="C45" i="91"/>
  <c r="C41" i="91"/>
  <c r="C35" i="91"/>
  <c r="G35" i="91" s="1"/>
  <c r="C14" i="91"/>
  <c r="C16" i="91" s="1"/>
  <c r="G16" i="91" s="1"/>
  <c r="C8" i="91"/>
  <c r="G192" i="101"/>
  <c r="G191" i="101"/>
  <c r="G188" i="101"/>
  <c r="G187" i="101"/>
  <c r="G184" i="101"/>
  <c r="G183" i="101"/>
  <c r="G180" i="101"/>
  <c r="G179" i="101"/>
  <c r="G176" i="101"/>
  <c r="G175" i="101"/>
  <c r="G172" i="101"/>
  <c r="G171" i="101"/>
  <c r="G168" i="101"/>
  <c r="G167" i="101"/>
  <c r="G163" i="101"/>
  <c r="G162" i="101"/>
  <c r="G159" i="101"/>
  <c r="G158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3" i="101"/>
  <c r="G102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7" i="101"/>
  <c r="G24" i="101"/>
  <c r="G21" i="101"/>
  <c r="G19" i="101"/>
  <c r="G16" i="101"/>
  <c r="G15" i="101"/>
  <c r="G14" i="101"/>
  <c r="G13" i="101"/>
  <c r="G12" i="101"/>
  <c r="G8" i="101"/>
  <c r="G7" i="101"/>
  <c r="G6" i="101"/>
  <c r="G192" i="100"/>
  <c r="G191" i="100"/>
  <c r="G188" i="100"/>
  <c r="G187" i="100"/>
  <c r="G184" i="100"/>
  <c r="G183" i="100"/>
  <c r="G180" i="100"/>
  <c r="G179" i="100"/>
  <c r="G176" i="100"/>
  <c r="G175" i="100"/>
  <c r="G172" i="100"/>
  <c r="G171" i="100"/>
  <c r="G168" i="100"/>
  <c r="G167" i="100"/>
  <c r="G163" i="100"/>
  <c r="G162" i="100"/>
  <c r="G159" i="100"/>
  <c r="G158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3" i="100"/>
  <c r="G102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7" i="100"/>
  <c r="G24" i="100"/>
  <c r="G21" i="100"/>
  <c r="G19" i="100"/>
  <c r="G16" i="100"/>
  <c r="G15" i="100"/>
  <c r="G14" i="100"/>
  <c r="G13" i="100"/>
  <c r="G12" i="100"/>
  <c r="G8" i="100"/>
  <c r="G7" i="100"/>
  <c r="G6" i="100"/>
  <c r="G192" i="99"/>
  <c r="G191" i="99"/>
  <c r="G188" i="99"/>
  <c r="G187" i="99"/>
  <c r="G184" i="99"/>
  <c r="G183" i="99"/>
  <c r="G180" i="99"/>
  <c r="G179" i="99"/>
  <c r="G176" i="99"/>
  <c r="G175" i="99"/>
  <c r="G172" i="99"/>
  <c r="G171" i="99"/>
  <c r="G168" i="99"/>
  <c r="G167" i="99"/>
  <c r="G163" i="99"/>
  <c r="G162" i="99"/>
  <c r="G159" i="99"/>
  <c r="G158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3" i="99"/>
  <c r="G102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7" i="99"/>
  <c r="G24" i="99"/>
  <c r="G21" i="99"/>
  <c r="G19" i="99"/>
  <c r="G16" i="99"/>
  <c r="G15" i="99"/>
  <c r="G14" i="99"/>
  <c r="G13" i="99"/>
  <c r="G12" i="99"/>
  <c r="G8" i="99"/>
  <c r="G7" i="99"/>
  <c r="G6" i="99"/>
  <c r="G192" i="98"/>
  <c r="G191" i="98"/>
  <c r="G188" i="98"/>
  <c r="G187" i="98"/>
  <c r="G184" i="98"/>
  <c r="G183" i="98"/>
  <c r="G180" i="98"/>
  <c r="G179" i="98"/>
  <c r="G176" i="98"/>
  <c r="G175" i="98"/>
  <c r="G172" i="98"/>
  <c r="G171" i="98"/>
  <c r="G168" i="98"/>
  <c r="G167" i="98"/>
  <c r="G163" i="98"/>
  <c r="G162" i="98"/>
  <c r="G159" i="98"/>
  <c r="G158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3" i="98"/>
  <c r="G102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7" i="98"/>
  <c r="G24" i="98"/>
  <c r="G21" i="98"/>
  <c r="G19" i="98"/>
  <c r="G16" i="98"/>
  <c r="G15" i="98"/>
  <c r="G14" i="98"/>
  <c r="G13" i="98"/>
  <c r="G12" i="98"/>
  <c r="G8" i="98"/>
  <c r="G7" i="98"/>
  <c r="G6" i="98"/>
  <c r="G188" i="97"/>
  <c r="G187" i="97"/>
  <c r="G180" i="97"/>
  <c r="G179" i="97"/>
  <c r="G176" i="97"/>
  <c r="G175" i="97"/>
  <c r="G172" i="97"/>
  <c r="G171" i="97"/>
  <c r="G168" i="97"/>
  <c r="G167" i="97"/>
  <c r="G163" i="97"/>
  <c r="G162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8" i="94"/>
  <c r="F187" i="94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8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1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4" i="68"/>
  <c r="G73" i="68"/>
  <c r="G71" i="68"/>
  <c r="G70" i="68"/>
  <c r="G69" i="68"/>
  <c r="G68" i="68"/>
  <c r="G67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4" i="68"/>
  <c r="G21" i="68"/>
  <c r="G19" i="68"/>
  <c r="G16" i="68"/>
  <c r="G15" i="68"/>
  <c r="G14" i="68"/>
  <c r="G13" i="68"/>
  <c r="G12" i="68"/>
  <c r="G8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G77" i="68"/>
  <c r="G76" i="68"/>
  <c r="E74" i="68"/>
  <c r="E73" i="68"/>
  <c r="E35" i="68"/>
  <c r="D8" i="68" l="1"/>
  <c r="C188" i="68" l="1"/>
  <c r="C184" i="68"/>
  <c r="C183" i="68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C35" i="68"/>
  <c r="C21" i="68"/>
  <c r="C192" i="101"/>
  <c r="C191" i="101"/>
  <c r="F184" i="101"/>
  <c r="F183" i="101"/>
  <c r="F159" i="101"/>
  <c r="F192" i="101" s="1"/>
  <c r="F158" i="101"/>
  <c r="F191" i="101" s="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F184" i="100"/>
  <c r="F183" i="100"/>
  <c r="F159" i="100"/>
  <c r="F192" i="100" s="1"/>
  <c r="F158" i="100"/>
  <c r="F191" i="100" s="1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F184" i="99"/>
  <c r="F183" i="99"/>
  <c r="F159" i="99"/>
  <c r="F192" i="99" s="1"/>
  <c r="F158" i="99"/>
  <c r="F191" i="99" s="1"/>
  <c r="F103" i="99"/>
  <c r="E103" i="99"/>
  <c r="D103" i="99"/>
  <c r="C103" i="99"/>
  <c r="F102" i="99"/>
  <c r="E102" i="99"/>
  <c r="D102" i="99"/>
  <c r="C102" i="99"/>
  <c r="F27" i="99"/>
  <c r="E27" i="99"/>
  <c r="D27" i="99"/>
  <c r="C27" i="99"/>
  <c r="C192" i="98"/>
  <c r="C191" i="98"/>
  <c r="F184" i="98"/>
  <c r="F183" i="98"/>
  <c r="F159" i="98"/>
  <c r="F192" i="98" s="1"/>
  <c r="F158" i="98"/>
  <c r="F191" i="98" s="1"/>
  <c r="F103" i="98"/>
  <c r="E103" i="98"/>
  <c r="D103" i="98"/>
  <c r="C103" i="98"/>
  <c r="F102" i="98"/>
  <c r="E102" i="98"/>
  <c r="D102" i="98"/>
  <c r="C102" i="98"/>
  <c r="F27" i="98"/>
  <c r="E27" i="98"/>
  <c r="D27" i="98"/>
  <c r="C27" i="98"/>
  <c r="C192" i="97"/>
  <c r="C191" i="97"/>
  <c r="F184" i="97"/>
  <c r="G184" i="97" s="1"/>
  <c r="F183" i="97"/>
  <c r="G183" i="97" s="1"/>
  <c r="F159" i="97"/>
  <c r="F158" i="97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88" i="94" s="1"/>
  <c r="F184" i="94" s="1"/>
  <c r="E158" i="94"/>
  <c r="E187" i="94" s="1"/>
  <c r="F183" i="94" s="1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F192" i="97" l="1"/>
  <c r="G159" i="97"/>
  <c r="F191" i="97"/>
  <c r="G191" i="97" s="1"/>
  <c r="G158" i="97"/>
  <c r="G192" i="97"/>
  <c r="G102" i="97"/>
  <c r="G103" i="97"/>
  <c r="G27" i="97"/>
  <c r="F192" i="96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92" i="94"/>
  <c r="F159" i="94"/>
  <c r="F27" i="94"/>
  <c r="F102" i="94"/>
  <c r="F103" i="94"/>
  <c r="F191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G127" i="68" l="1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<sst xmlns="http://schemas.openxmlformats.org/spreadsheetml/2006/main" count="1953" uniqueCount="110">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</sst>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4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5" fillId="4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6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7" borderId="2" xfId="0" applyFont="1" applyFill="1" applyBorder="1" applyAlignment="1">
      <alignment horizontal="left"/>
    </xf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" sqref="C6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12">
        <v>115252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127693</v>
      </c>
    </row>
    <row r="56" spans="2:9" x14ac:dyDescent="0.25">
      <c r="B56" s="14" t="s">
        <v>47</v>
      </c>
      <c r="C56" s="12">
        <v>78297.415299</v>
      </c>
      <c r="D56" s="12">
        <v>5836.43324199995</v>
      </c>
      <c r="E56" s="12">
        <v>2252</v>
      </c>
      <c r="F56" s="12">
        <v>12585</v>
      </c>
      <c r="G56" s="27">
        <f t="shared" si="0"/>
        <v>98970.848540999956</v>
      </c>
    </row>
    <row r="57" spans="2:9" x14ac:dyDescent="0.25">
      <c r="B57" s="14" t="s">
        <v>48</v>
      </c>
      <c r="C57" s="12">
        <v>13.3887221046056</v>
      </c>
      <c r="D57" s="12">
        <v>34</v>
      </c>
      <c r="E57" s="12">
        <v>20</v>
      </c>
      <c r="F57" s="12">
        <v>29</v>
      </c>
      <c r="G57" s="27">
        <f>AVERAGE(C57:F57)</f>
        <v>24.097180526151398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12">
        <v>7127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24496</v>
      </c>
    </row>
    <row r="68" spans="2:8" x14ac:dyDescent="0.25">
      <c r="B68" s="14" t="s">
        <v>47</v>
      </c>
      <c r="C68" s="12">
        <v>5580.0568380000004</v>
      </c>
      <c r="D68" s="12">
        <v>1911.2171000000001</v>
      </c>
      <c r="E68" s="12">
        <v>1716</v>
      </c>
      <c r="F68" s="12">
        <v>18380</v>
      </c>
      <c r="G68" s="27">
        <f t="shared" si="2"/>
        <v>27587.273937999998</v>
      </c>
    </row>
    <row r="69" spans="2:8" x14ac:dyDescent="0.25">
      <c r="B69" s="14" t="s">
        <v>48</v>
      </c>
      <c r="C69" s="12">
        <v>37.424442261821198</v>
      </c>
      <c r="D69" s="12">
        <v>54</v>
      </c>
      <c r="E69" s="12">
        <v>46</v>
      </c>
      <c r="F69" s="12">
        <v>38</v>
      </c>
      <c r="G69" s="27">
        <f>AVERAGE(C69:F69)</f>
        <v>43.856110565455296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>
        <f>+C55+C67</f>
        <v>122379</v>
      </c>
      <c r="D73" s="19">
        <v>7521</v>
      </c>
      <c r="E73" s="19">
        <f>+E55+E67</f>
        <v>3223</v>
      </c>
      <c r="F73" s="19">
        <v>19066</v>
      </c>
      <c r="G73" s="19">
        <f>SUM(C73:F73)</f>
        <v>152189</v>
      </c>
    </row>
    <row r="74" spans="2:8" x14ac:dyDescent="0.25">
      <c r="B74" s="18" t="s">
        <v>47</v>
      </c>
      <c r="C74" s="19">
        <f>+C56+C68</f>
        <v>83877.472137000004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126558.12247899995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>
        <v>934</v>
      </c>
      <c r="E146" s="27"/>
      <c r="F146" s="1">
        <v>227</v>
      </c>
      <c r="G146" s="27">
        <f>SUM(C146:F146)</f>
        <v>1161</v>
      </c>
    </row>
    <row r="147" spans="2:8" x14ac:dyDescent="0.25">
      <c r="B147" s="14" t="s">
        <v>82</v>
      </c>
      <c r="C147" s="27">
        <v>0</v>
      </c>
      <c r="D147" s="27">
        <v>20.91</v>
      </c>
      <c r="E147" s="27"/>
      <c r="F147" s="29">
        <v>2.7214999999999998</v>
      </c>
      <c r="G147" s="11">
        <f>SUM(C147:F147)</f>
        <v>23.631499999999999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29">
        <v>0</v>
      </c>
      <c r="D154" s="29">
        <v>88</v>
      </c>
      <c r="E154" s="29">
        <v>1</v>
      </c>
      <c r="F154" s="29">
        <v>0</v>
      </c>
      <c r="G154" s="27">
        <f>SUM(C154:F154)</f>
        <v>89</v>
      </c>
      <c r="H154"/>
    </row>
    <row r="155" spans="2:8" x14ac:dyDescent="0.25">
      <c r="B155" s="14" t="s">
        <v>88</v>
      </c>
      <c r="C155" s="29">
        <v>0</v>
      </c>
      <c r="D155" s="29">
        <v>1.31</v>
      </c>
      <c r="E155" s="29">
        <v>4.4999999999999998E-2</v>
      </c>
      <c r="F155" s="29">
        <v>0</v>
      </c>
      <c r="G155" s="11">
        <f>SUM(C155:F155)</f>
        <v>1.355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19">
        <v>1022</v>
      </c>
      <c r="E158" s="19">
        <f>+E154+E150+E146</f>
        <v>1</v>
      </c>
      <c r="F158" s="19">
        <f>F146+F154</f>
        <v>227</v>
      </c>
      <c r="G158" s="19">
        <f>SUM(C158:F158)</f>
        <v>1250</v>
      </c>
    </row>
    <row r="159" spans="2:8" x14ac:dyDescent="0.25">
      <c r="B159" s="18" t="s">
        <v>91</v>
      </c>
      <c r="C159" s="19">
        <v>0</v>
      </c>
      <c r="D159" s="19">
        <v>22.22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24.986499999999999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>
        <v>2982</v>
      </c>
      <c r="D162" s="27">
        <v>36738</v>
      </c>
      <c r="E162" s="27">
        <v>4837</v>
      </c>
      <c r="F162" s="27">
        <v>24597</v>
      </c>
      <c r="G162" s="27">
        <f>SUM(C162:F162)</f>
        <v>69154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260.87920700000001</v>
      </c>
      <c r="E163" s="27">
        <v>75</v>
      </c>
      <c r="F163" s="27">
        <v>155.13153299999999</v>
      </c>
      <c r="G163" s="11">
        <f>SUM(C163:F163)</f>
        <v>564.33586700000001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>
        <v>818</v>
      </c>
      <c r="D167" s="27">
        <v>3729</v>
      </c>
      <c r="E167" s="27">
        <v>104</v>
      </c>
      <c r="F167" s="27">
        <v>613</v>
      </c>
      <c r="G167" s="27">
        <f>SUM(C167:F167)</f>
        <v>5264</v>
      </c>
    </row>
    <row r="168" spans="2:8" x14ac:dyDescent="0.25">
      <c r="B168" s="14" t="s">
        <v>96</v>
      </c>
      <c r="C168" s="27">
        <f>28630000/1000000</f>
        <v>28.63</v>
      </c>
      <c r="D168" s="27">
        <v>78.569998999999996</v>
      </c>
      <c r="E168" s="27">
        <v>2.6</v>
      </c>
      <c r="F168" s="27">
        <v>21.74</v>
      </c>
      <c r="G168" s="11">
        <f>SUM(C168:F168)</f>
        <v>131.53999899999999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>
        <v>1975</v>
      </c>
      <c r="D171" s="27">
        <v>540</v>
      </c>
      <c r="E171" s="27">
        <v>148</v>
      </c>
      <c r="F171" s="27">
        <v>443</v>
      </c>
      <c r="G171" s="27">
        <f>SUM(C171:F171)</f>
        <v>3106</v>
      </c>
    </row>
    <row r="172" spans="2:8" x14ac:dyDescent="0.25">
      <c r="B172" s="14" t="s">
        <v>96</v>
      </c>
      <c r="C172" s="27">
        <f>69125000/1000000</f>
        <v>69.125</v>
      </c>
      <c r="D172" s="27">
        <v>11.361000000000001</v>
      </c>
      <c r="E172" s="27">
        <v>3.7</v>
      </c>
      <c r="F172" s="27">
        <v>9.702</v>
      </c>
      <c r="G172" s="11">
        <f>SUM(C172:F172)</f>
        <v>93.888000000000005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>
        <v>184</v>
      </c>
      <c r="D175" s="27">
        <v>323</v>
      </c>
      <c r="E175" s="27">
        <v>130</v>
      </c>
      <c r="F175" s="27">
        <v>36</v>
      </c>
      <c r="G175" s="27">
        <f>SUM(C175:F175)</f>
        <v>673</v>
      </c>
    </row>
    <row r="176" spans="2:8" x14ac:dyDescent="0.25">
      <c r="B176" s="14" t="s">
        <v>96</v>
      </c>
      <c r="C176" s="27">
        <f>19380000/1000000</f>
        <v>19.38</v>
      </c>
      <c r="D176" s="27">
        <v>34.17</v>
      </c>
      <c r="E176" s="27">
        <v>7.77</v>
      </c>
      <c r="F176" s="27">
        <v>3.56</v>
      </c>
      <c r="G176" s="11">
        <f>SUM(C176:F176)</f>
        <v>64.88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>
        <v>385</v>
      </c>
      <c r="D179" s="27">
        <v>176506</v>
      </c>
      <c r="E179" s="27">
        <v>0</v>
      </c>
      <c r="F179" s="27">
        <v>0</v>
      </c>
      <c r="G179" s="27">
        <f>SUM(C179:F179)</f>
        <v>176891</v>
      </c>
    </row>
    <row r="180" spans="2:8" x14ac:dyDescent="0.25">
      <c r="B180" s="14" t="s">
        <v>96</v>
      </c>
      <c r="C180" s="27">
        <f>11850000/1000000</f>
        <v>11.85</v>
      </c>
      <c r="D180" s="27">
        <v>3853.5944426759902</v>
      </c>
      <c r="E180" s="27">
        <v>0</v>
      </c>
      <c r="F180" s="27">
        <v>0</v>
      </c>
      <c r="G180" s="11">
        <f>SUM(C180:F180)</f>
        <v>3865.4444426759901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>
        <f>+C179+C175+C171+C167</f>
        <v>3362</v>
      </c>
      <c r="D183" s="19">
        <v>181098</v>
      </c>
      <c r="E183" s="19">
        <f>+E167+E171+E175+E179</f>
        <v>382</v>
      </c>
      <c r="F183" s="19">
        <f>+F179+F175+F171+F167</f>
        <v>1092</v>
      </c>
      <c r="G183" s="19">
        <f>SUM(C183:F183)</f>
        <v>185934</v>
      </c>
    </row>
    <row r="184" spans="2:8" x14ac:dyDescent="0.25">
      <c r="B184" s="18" t="s">
        <v>103</v>
      </c>
      <c r="C184" s="19">
        <f>+C180+C176+C172+C168</f>
        <v>128.98499999999999</v>
      </c>
      <c r="D184" s="19">
        <v>3977.69544167599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4155.7524416759898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>
        <v>3751</v>
      </c>
      <c r="D187" s="27">
        <v>37</v>
      </c>
      <c r="E187" s="27">
        <v>62</v>
      </c>
      <c r="F187" s="27">
        <f>F166+F171+F175+F179+F162</f>
        <v>25076</v>
      </c>
      <c r="G187" s="27">
        <f>SUM(C187:F187)</f>
        <v>28926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64.464782999999997</v>
      </c>
      <c r="E188" s="27">
        <v>2.4649999999999999</v>
      </c>
      <c r="F188" s="27">
        <f>F167+F172+F176+F180+F163</f>
        <v>781.39353299999993</v>
      </c>
      <c r="G188" s="11">
        <f>SUM(C188:F188)</f>
        <v>880.94435199999998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10095</v>
      </c>
      <c r="D191" s="19">
        <v>218895</v>
      </c>
      <c r="E191" s="19">
        <f>+E162+E183+E187</f>
        <v>5281</v>
      </c>
      <c r="F191" s="19">
        <f>F158+F162+F183+F187</f>
        <v>50992</v>
      </c>
      <c r="G191" s="19">
        <f>SUM(C191:F191)</f>
        <v>285263</v>
      </c>
    </row>
    <row r="192" spans="2:8" x14ac:dyDescent="0.25">
      <c r="B192" s="18" t="s">
        <v>109</v>
      </c>
      <c r="C192" s="19">
        <f>C188+C163+C184</f>
        <v>234.93116299999997</v>
      </c>
      <c r="D192" s="19">
        <v>4325.2594316759905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5625.9741606759908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E4E-671C-4493-8443-5DF52D378DB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D666-7CB6-440E-832F-0ABE6704DAFA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C16-D815-428F-ABEE-5951D984C74A}">
  <dimension ref="A1:BD196"/>
  <sheetViews>
    <sheetView zoomScaleNormal="100" workbookViewId="0">
      <selection activeCell="I15" sqref="I15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06A1-F188-4B15-ABB3-E90BBE0D3143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>
        <v>102729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113230</v>
      </c>
    </row>
    <row r="56" spans="2:9" x14ac:dyDescent="0.25">
      <c r="B56" s="14" t="s">
        <v>47</v>
      </c>
      <c r="C56" s="27">
        <v>63170.066952000001</v>
      </c>
      <c r="D56" s="27">
        <v>5929.3021079999698</v>
      </c>
      <c r="E56" s="27">
        <v>2015</v>
      </c>
      <c r="F56" s="27">
        <v>9416</v>
      </c>
      <c r="G56" s="27">
        <f t="shared" si="0"/>
        <v>80530.369059999968</v>
      </c>
    </row>
    <row r="57" spans="2:9" x14ac:dyDescent="0.25">
      <c r="B57" s="14" t="s">
        <v>48</v>
      </c>
      <c r="C57" s="27">
        <v>12.270303419676999</v>
      </c>
      <c r="D57" s="27">
        <v>36</v>
      </c>
      <c r="E57" s="27">
        <v>19</v>
      </c>
      <c r="F57" s="27">
        <v>29</v>
      </c>
      <c r="G57" s="27">
        <f>AVERAGE(C57:F57)</f>
        <v>24.067575854919248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>
        <v>6003</v>
      </c>
      <c r="D67" s="27">
        <v>1474</v>
      </c>
      <c r="E67" s="27">
        <v>1308</v>
      </c>
      <c r="F67" s="27">
        <v>11192</v>
      </c>
      <c r="G67" s="27">
        <f t="shared" si="0"/>
        <v>19977</v>
      </c>
    </row>
    <row r="68" spans="2:8" x14ac:dyDescent="0.25">
      <c r="B68" s="14" t="s">
        <v>47</v>
      </c>
      <c r="C68" s="27">
        <v>4591.6138220000003</v>
      </c>
      <c r="D68" s="27">
        <v>1402.2541570000001</v>
      </c>
      <c r="E68" s="27">
        <v>1567</v>
      </c>
      <c r="F68" s="27">
        <v>14514</v>
      </c>
      <c r="G68" s="27">
        <f t="shared" si="0"/>
        <v>22074.867979000002</v>
      </c>
    </row>
    <row r="69" spans="2:8" x14ac:dyDescent="0.25">
      <c r="B69" s="14" t="s">
        <v>48</v>
      </c>
      <c r="C69" s="27">
        <v>37.365650508079298</v>
      </c>
      <c r="D69" s="27">
        <v>53</v>
      </c>
      <c r="E69" s="27">
        <v>47</v>
      </c>
      <c r="F69" s="27">
        <v>38</v>
      </c>
      <c r="G69" s="27">
        <f>AVERAGE(C69:F69)</f>
        <v>43.841412627019821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>
        <f>+C55+C67</f>
        <v>108732</v>
      </c>
      <c r="D73" s="19">
        <v>6433</v>
      </c>
      <c r="E73" s="19">
        <v>2806</v>
      </c>
      <c r="F73" s="19">
        <v>15236</v>
      </c>
      <c r="G73" s="19">
        <f>SUM(C73:F73)</f>
        <v>133207</v>
      </c>
    </row>
    <row r="74" spans="2:8" x14ac:dyDescent="0.25">
      <c r="B74" s="18" t="s">
        <v>47</v>
      </c>
      <c r="C74" s="19">
        <f>+C56+C68</f>
        <v>67761.680774000008</v>
      </c>
      <c r="D74" s="19">
        <v>7331.5562649999702</v>
      </c>
      <c r="E74" s="19">
        <v>3582</v>
      </c>
      <c r="F74" s="19">
        <v>23930</v>
      </c>
      <c r="G74" s="22">
        <f>SUM(C74:F74)</f>
        <v>102605.23703899997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>
        <v>2240</v>
      </c>
      <c r="E146" s="27">
        <v>0</v>
      </c>
      <c r="F146" s="1">
        <v>583</v>
      </c>
      <c r="G146" s="27">
        <f>SUM(C146:F146)</f>
        <v>2823</v>
      </c>
    </row>
    <row r="147" spans="2:8" x14ac:dyDescent="0.25">
      <c r="B147" s="14" t="s">
        <v>82</v>
      </c>
      <c r="C147" s="27">
        <v>0</v>
      </c>
      <c r="D147" s="27">
        <v>50.917999999999999</v>
      </c>
      <c r="E147" s="27">
        <v>0</v>
      </c>
      <c r="F147" s="29">
        <v>6.6937499999999996</v>
      </c>
      <c r="G147" s="11">
        <f>SUM(C147:F147)</f>
        <v>57.611750000000001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>
        <v>40</v>
      </c>
      <c r="E154" s="35">
        <v>0</v>
      </c>
      <c r="F154" s="34">
        <v>0</v>
      </c>
      <c r="G154" s="27">
        <f>SUM(C154:F154)</f>
        <v>40</v>
      </c>
      <c r="H154"/>
    </row>
    <row r="155" spans="2:8" x14ac:dyDescent="0.25">
      <c r="B155" s="14" t="s">
        <v>88</v>
      </c>
      <c r="C155" s="11">
        <v>0</v>
      </c>
      <c r="D155" s="27">
        <v>0.61</v>
      </c>
      <c r="E155" s="35">
        <v>0</v>
      </c>
      <c r="F155" s="34">
        <v>0</v>
      </c>
      <c r="G155" s="11">
        <f>SUM(C155:F155)</f>
        <v>0.61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44">
        <v>2280</v>
      </c>
      <c r="E158" s="19">
        <v>0</v>
      </c>
      <c r="F158" s="19">
        <f>+F146+F154</f>
        <v>583</v>
      </c>
      <c r="G158" s="19">
        <f>SUM(C158:F158)</f>
        <v>2863</v>
      </c>
    </row>
    <row r="159" spans="2:8" x14ac:dyDescent="0.25">
      <c r="B159" s="18" t="s">
        <v>91</v>
      </c>
      <c r="C159" s="19">
        <v>0</v>
      </c>
      <c r="D159" s="44">
        <v>51.527999999999999</v>
      </c>
      <c r="E159" s="19">
        <v>0</v>
      </c>
      <c r="F159" s="19">
        <f>+F147+F155</f>
        <v>6.6937499999999996</v>
      </c>
      <c r="G159" s="22">
        <f>SUM(C159:F159)</f>
        <v>58.22175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>
        <v>2724</v>
      </c>
      <c r="D162" s="27">
        <v>36738</v>
      </c>
      <c r="E162" s="27">
        <v>4694</v>
      </c>
      <c r="F162" s="27">
        <v>23250</v>
      </c>
      <c r="G162" s="27">
        <f>SUM(C162:F162)</f>
        <v>67406</v>
      </c>
    </row>
    <row r="163" spans="2:8" x14ac:dyDescent="0.25">
      <c r="B163" s="14" t="s">
        <v>88</v>
      </c>
      <c r="C163" s="27">
        <f>66497456/1000000</f>
        <v>66.497456</v>
      </c>
      <c r="D163" s="27">
        <v>260.87920700000001</v>
      </c>
      <c r="E163" s="27">
        <v>71.17</v>
      </c>
      <c r="F163" s="27">
        <v>200.99615900000001</v>
      </c>
      <c r="G163" s="11">
        <f>SUM(C163:F163)</f>
        <v>599.542822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>
        <v>833</v>
      </c>
      <c r="D167" s="27">
        <v>4681</v>
      </c>
      <c r="E167" s="27">
        <v>126</v>
      </c>
      <c r="F167" s="27">
        <v>659</v>
      </c>
      <c r="G167" s="27">
        <f>SUM(C167:F167)</f>
        <v>6299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115.148549</v>
      </c>
      <c r="E168" s="27">
        <v>3.15</v>
      </c>
      <c r="F168" s="27">
        <v>22.245000000000001</v>
      </c>
      <c r="G168" s="11">
        <f>SUM(C168:F168)</f>
        <v>169.69854900000001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>
        <v>1732</v>
      </c>
      <c r="D171" s="27">
        <v>616</v>
      </c>
      <c r="E171" s="27">
        <v>104</v>
      </c>
      <c r="F171" s="27">
        <v>402</v>
      </c>
      <c r="G171" s="27">
        <f>SUM(C171:F171)</f>
        <v>2854</v>
      </c>
    </row>
    <row r="172" spans="2:8" x14ac:dyDescent="0.25">
      <c r="B172" s="14" t="s">
        <v>96</v>
      </c>
      <c r="C172" s="27">
        <f>60620000/1000000</f>
        <v>60.62</v>
      </c>
      <c r="D172" s="27">
        <v>12.978</v>
      </c>
      <c r="E172" s="27">
        <v>2.6</v>
      </c>
      <c r="F172" s="27">
        <v>8.7520000000000007</v>
      </c>
      <c r="G172" s="11">
        <f>SUM(C172:F172)</f>
        <v>84.949999999999989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33.619999999999997</v>
      </c>
      <c r="E176" s="27">
        <v>8.4309999999999992</v>
      </c>
      <c r="F176" s="27">
        <v>3.58</v>
      </c>
      <c r="G176" s="11">
        <f>SUM(C176:F176)</f>
        <v>64.590999999999994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>
        <v>382</v>
      </c>
      <c r="D179" s="27">
        <v>170513</v>
      </c>
      <c r="E179" s="27">
        <v>0</v>
      </c>
      <c r="F179" s="27">
        <v>0</v>
      </c>
      <c r="G179" s="27">
        <f>SUM(C179:F179)</f>
        <v>170895</v>
      </c>
    </row>
    <row r="180" spans="2:8" x14ac:dyDescent="0.25">
      <c r="B180" s="14" t="s">
        <v>96</v>
      </c>
      <c r="C180" s="27">
        <f>11770000/1000000</f>
        <v>11.77</v>
      </c>
      <c r="D180" s="27">
        <v>3384.3677546567897</v>
      </c>
      <c r="E180" s="27">
        <v>0</v>
      </c>
      <c r="F180" s="27">
        <v>0</v>
      </c>
      <c r="G180" s="11">
        <f>SUM(C180:F180)</f>
        <v>3396.1377546567896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>
        <f>+C179+C175+C171+C167</f>
        <v>3129</v>
      </c>
      <c r="D183" s="19">
        <v>176128</v>
      </c>
      <c r="E183" s="19">
        <v>361</v>
      </c>
      <c r="F183" s="19">
        <f>+F179+F175+F171+F167</f>
        <v>1097</v>
      </c>
      <c r="G183" s="19">
        <f>SUM(C183:F183)</f>
        <v>180715</v>
      </c>
    </row>
    <row r="184" spans="2:8" x14ac:dyDescent="0.25">
      <c r="B184" s="18" t="s">
        <v>103</v>
      </c>
      <c r="C184" s="19">
        <f>+C180+C176+C172+C168</f>
        <v>120.505</v>
      </c>
      <c r="D184" s="19">
        <v>3546.1143036567896</v>
      </c>
      <c r="E184" s="19">
        <v>14.180999999999999</v>
      </c>
      <c r="F184" s="19">
        <f>+F180+F176+F172+F168</f>
        <v>34.576999999999998</v>
      </c>
      <c r="G184" s="22">
        <f>SUM(C184:F184)</f>
        <v>3715.37730365679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>
        <v>4461</v>
      </c>
      <c r="D187" s="27">
        <v>4440</v>
      </c>
      <c r="E187" s="27">
        <v>359</v>
      </c>
      <c r="F187" s="27">
        <f>F166+F171+F175+F179+F162</f>
        <v>23688</v>
      </c>
      <c r="G187" s="27">
        <f>SUM(C187:F187)</f>
        <v>32948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245.50747799999999</v>
      </c>
      <c r="E188" s="27">
        <v>37.56</v>
      </c>
      <c r="F188" s="27">
        <f>F167+F172+F176+F180+F163</f>
        <v>872.32815900000003</v>
      </c>
      <c r="G188" s="11">
        <f>SUM(C188:F188)</f>
        <v>1238.044539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10314</v>
      </c>
      <c r="D191" s="19">
        <v>219586</v>
      </c>
      <c r="E191" s="19">
        <v>5414</v>
      </c>
      <c r="F191" s="19">
        <f>F158+F162+F183+F187</f>
        <v>48618</v>
      </c>
      <c r="G191" s="19">
        <f>SUM(C191:F191)</f>
        <v>283932</v>
      </c>
    </row>
    <row r="192" spans="2:8" x14ac:dyDescent="0.25">
      <c r="B192" s="18" t="s">
        <v>109</v>
      </c>
      <c r="C192" s="19">
        <f>C188+C163+C184</f>
        <v>269.65135800000002</v>
      </c>
      <c r="D192" s="19">
        <v>4104.0289886567898</v>
      </c>
      <c r="E192" s="19">
        <v>122.911</v>
      </c>
      <c r="F192" s="19">
        <f>F159+F184+F163+F188</f>
        <v>1114.5950680000001</v>
      </c>
      <c r="G192" s="22">
        <f>SUM(C192:F192)</f>
        <v>5611.1864146567896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5264-35D7-43C8-A5DE-BD3868C2AAA4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1" t="s">
        <v>1</v>
      </c>
      <c r="C2" s="62"/>
      <c r="D2" s="62"/>
      <c r="E2" s="62"/>
      <c r="F2" s="6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4" t="s">
        <v>7</v>
      </c>
      <c r="B4" s="65"/>
      <c r="C4" s="65"/>
      <c r="D4" s="65"/>
      <c r="E4" s="65"/>
      <c r="F4" s="66"/>
    </row>
    <row r="5" spans="1:6" x14ac:dyDescent="0.25">
      <c r="A5" s="67" t="s">
        <v>8</v>
      </c>
      <c r="B5" s="68"/>
      <c r="C5" s="68"/>
      <c r="D5" s="68"/>
      <c r="E5" s="68"/>
      <c r="F5" s="69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7" t="s">
        <v>12</v>
      </c>
      <c r="B10" s="68"/>
      <c r="C10" s="68"/>
      <c r="D10" s="68"/>
      <c r="E10" s="68"/>
      <c r="F10" s="69"/>
    </row>
    <row r="11" spans="1:6" x14ac:dyDescent="0.25">
      <c r="A11" s="70" t="s">
        <v>13</v>
      </c>
      <c r="B11" s="71"/>
      <c r="C11" s="71"/>
      <c r="D11" s="71"/>
      <c r="E11" s="71"/>
      <c r="F11" s="72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70" t="s">
        <v>19</v>
      </c>
      <c r="B18" s="71"/>
      <c r="C18" s="71"/>
      <c r="D18" s="71"/>
      <c r="E18" s="71"/>
      <c r="F18" s="72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73"/>
      <c r="B20" s="73"/>
      <c r="C20" s="73"/>
      <c r="D20" s="73"/>
      <c r="E20" s="73"/>
      <c r="F20" s="73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7" t="s">
        <v>26</v>
      </c>
      <c r="B29" s="68"/>
      <c r="C29" s="68"/>
      <c r="D29" s="68"/>
      <c r="E29" s="68"/>
      <c r="F29" s="69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7" t="s">
        <v>28</v>
      </c>
      <c r="B32" s="68"/>
      <c r="C32" s="68"/>
      <c r="D32" s="68"/>
      <c r="E32" s="68"/>
      <c r="F32" s="69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5" t="s">
        <v>32</v>
      </c>
      <c r="B36" s="76"/>
      <c r="C36" s="76"/>
      <c r="D36" s="76"/>
      <c r="E36" s="76"/>
      <c r="F36" s="76"/>
      <c r="G36" s="77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4" t="s">
        <v>33</v>
      </c>
      <c r="B38" s="65"/>
      <c r="C38" s="65"/>
      <c r="D38" s="65"/>
      <c r="E38" s="65"/>
      <c r="F38" s="66"/>
    </row>
    <row r="39" spans="1:8" x14ac:dyDescent="0.25">
      <c r="A39" s="67" t="s">
        <v>34</v>
      </c>
      <c r="B39" s="68"/>
      <c r="C39" s="68"/>
      <c r="D39" s="68"/>
      <c r="E39" s="68"/>
      <c r="F39" s="69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74" t="s">
        <v>37</v>
      </c>
      <c r="B43" s="74"/>
      <c r="C43" s="74"/>
      <c r="D43" s="74"/>
      <c r="E43" s="74"/>
      <c r="F43" s="74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74" t="s">
        <v>40</v>
      </c>
      <c r="B47" s="74"/>
      <c r="C47" s="74"/>
      <c r="D47" s="74"/>
      <c r="E47" s="74"/>
      <c r="F47" s="74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4" t="s">
        <v>43</v>
      </c>
      <c r="B51" s="65"/>
      <c r="C51" s="65"/>
      <c r="D51" s="65"/>
      <c r="E51" s="65"/>
      <c r="F51" s="66"/>
    </row>
    <row r="52" spans="1:8" x14ac:dyDescent="0.25">
      <c r="A52" s="78"/>
      <c r="B52" s="78"/>
      <c r="C52" s="78"/>
      <c r="D52" s="78"/>
      <c r="E52" s="78"/>
      <c r="F52" s="78"/>
      <c r="G52" s="78"/>
    </row>
    <row r="53" spans="1:8" x14ac:dyDescent="0.25">
      <c r="A53" s="74" t="s">
        <v>44</v>
      </c>
      <c r="B53" s="74"/>
      <c r="C53" s="74"/>
      <c r="D53" s="74"/>
      <c r="E53" s="74"/>
      <c r="F53" s="74"/>
    </row>
    <row r="54" spans="1:8" x14ac:dyDescent="0.25">
      <c r="A54" s="79" t="s">
        <v>45</v>
      </c>
      <c r="B54" s="79"/>
      <c r="C54" s="79"/>
      <c r="D54" s="79"/>
      <c r="E54" s="79"/>
      <c r="F54" s="79"/>
    </row>
    <row r="55" spans="1:8" x14ac:dyDescent="0.25">
      <c r="A55" s="14" t="s">
        <v>46</v>
      </c>
      <c r="B55" s="12">
        <v>101962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111864</v>
      </c>
    </row>
    <row r="56" spans="1:8" x14ac:dyDescent="0.25">
      <c r="A56" s="14" t="s">
        <v>47</v>
      </c>
      <c r="B56" s="12">
        <v>58323.210720000003</v>
      </c>
      <c r="C56" s="12">
        <v>7146.6286470000096</v>
      </c>
      <c r="D56" s="12">
        <v>1406</v>
      </c>
      <c r="E56" s="12">
        <v>9873</v>
      </c>
      <c r="F56" s="27">
        <f t="shared" si="0"/>
        <v>76748.839367000008</v>
      </c>
    </row>
    <row r="57" spans="1:8" x14ac:dyDescent="0.25">
      <c r="A57" s="14" t="s">
        <v>48</v>
      </c>
      <c r="B57" s="12">
        <v>11.956856475942001</v>
      </c>
      <c r="C57" s="12">
        <v>38</v>
      </c>
      <c r="D57" s="12">
        <v>21</v>
      </c>
      <c r="E57" s="12">
        <v>30</v>
      </c>
      <c r="F57" s="27">
        <f>AVERAGE(B57:E57)</f>
        <v>25.239214118985501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79" t="s">
        <v>51</v>
      </c>
      <c r="B60" s="79"/>
      <c r="C60" s="79"/>
      <c r="D60" s="79"/>
      <c r="E60" s="79"/>
      <c r="F60" s="79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79" t="s">
        <v>52</v>
      </c>
      <c r="B66" s="79"/>
      <c r="C66" s="79"/>
      <c r="D66" s="79"/>
      <c r="E66" s="79"/>
      <c r="F66" s="79"/>
    </row>
    <row r="67" spans="1:7" x14ac:dyDescent="0.25">
      <c r="A67" s="14" t="s">
        <v>46</v>
      </c>
      <c r="B67" s="12">
        <v>5596</v>
      </c>
      <c r="C67" s="12">
        <v>1564</v>
      </c>
      <c r="D67" s="12">
        <v>898</v>
      </c>
      <c r="E67" s="12">
        <v>11634</v>
      </c>
      <c r="F67" s="27">
        <f t="shared" si="0"/>
        <v>19692</v>
      </c>
    </row>
    <row r="68" spans="1:7" x14ac:dyDescent="0.25">
      <c r="A68" s="14" t="s">
        <v>47</v>
      </c>
      <c r="B68" s="12">
        <v>4467.8539860000001</v>
      </c>
      <c r="C68" s="12">
        <v>1570.2594690000001</v>
      </c>
      <c r="D68" s="12">
        <v>892</v>
      </c>
      <c r="E68" s="12">
        <v>15457</v>
      </c>
      <c r="F68" s="27">
        <f t="shared" si="0"/>
        <v>22387.113454999999</v>
      </c>
    </row>
    <row r="69" spans="1:7" x14ac:dyDescent="0.25">
      <c r="A69" s="14" t="s">
        <v>48</v>
      </c>
      <c r="B69" s="12">
        <v>37.280557541100798</v>
      </c>
      <c r="C69" s="12">
        <v>54</v>
      </c>
      <c r="D69" s="12">
        <v>49</v>
      </c>
      <c r="E69" s="12">
        <v>39</v>
      </c>
      <c r="F69" s="27">
        <f>AVERAGE(B69:E69)</f>
        <v>44.820139385275198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80" t="s">
        <v>53</v>
      </c>
      <c r="B72" s="81"/>
      <c r="C72" s="81"/>
      <c r="D72" s="81"/>
      <c r="E72" s="81"/>
      <c r="F72" s="82"/>
    </row>
    <row r="73" spans="1:7" x14ac:dyDescent="0.25">
      <c r="A73" s="18" t="s">
        <v>54</v>
      </c>
      <c r="B73" s="19">
        <f>+B55+B67</f>
        <v>107558</v>
      </c>
      <c r="C73" s="19">
        <v>6751</v>
      </c>
      <c r="D73" s="19">
        <v>1662</v>
      </c>
      <c r="E73" s="19">
        <v>15585</v>
      </c>
      <c r="F73" s="19">
        <f>SUM(B73:E73)</f>
        <v>131556</v>
      </c>
    </row>
    <row r="74" spans="1:7" x14ac:dyDescent="0.25">
      <c r="A74" s="18" t="s">
        <v>47</v>
      </c>
      <c r="B74" s="19">
        <f>+B56+B68</f>
        <v>62791.064706000005</v>
      </c>
      <c r="C74" s="19">
        <v>8716.8881160000092</v>
      </c>
      <c r="D74" s="19">
        <v>2298</v>
      </c>
      <c r="E74" s="19">
        <v>25330</v>
      </c>
      <c r="F74" s="22">
        <f>SUM(B74:E74)</f>
        <v>99135.952822000021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7" t="s">
        <v>55</v>
      </c>
      <c r="B79" s="68"/>
      <c r="C79" s="68"/>
      <c r="D79" s="68"/>
      <c r="E79" s="68"/>
      <c r="F79" s="69"/>
    </row>
    <row r="80" spans="1:7" x14ac:dyDescent="0.25">
      <c r="A80" s="70" t="s">
        <v>45</v>
      </c>
      <c r="B80" s="71"/>
      <c r="C80" s="71"/>
      <c r="D80" s="71"/>
      <c r="E80" s="71"/>
      <c r="F80" s="72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70" t="s">
        <v>51</v>
      </c>
      <c r="B86" s="71"/>
      <c r="C86" s="71"/>
      <c r="D86" s="71"/>
      <c r="E86" s="71"/>
      <c r="F86" s="72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0" t="s">
        <v>52</v>
      </c>
      <c r="B92" s="71"/>
      <c r="C92" s="71"/>
      <c r="D92" s="71"/>
      <c r="E92" s="71"/>
      <c r="F92" s="72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80" t="s">
        <v>56</v>
      </c>
      <c r="B98" s="81"/>
      <c r="C98" s="81"/>
      <c r="D98" s="81"/>
      <c r="E98" s="81"/>
      <c r="F98" s="82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74" t="s">
        <v>57</v>
      </c>
      <c r="B105" s="74"/>
      <c r="C105" s="74"/>
      <c r="D105" s="74"/>
      <c r="E105" s="74"/>
      <c r="F105" s="74"/>
    </row>
    <row r="106" spans="1:7" x14ac:dyDescent="0.25">
      <c r="A106" s="79" t="s">
        <v>58</v>
      </c>
      <c r="B106" s="79"/>
      <c r="C106" s="79"/>
      <c r="D106" s="79"/>
      <c r="E106" s="79"/>
      <c r="F106" s="79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79" t="s">
        <v>62</v>
      </c>
      <c r="B110" s="79"/>
      <c r="C110" s="79"/>
      <c r="D110" s="79"/>
      <c r="E110" s="79"/>
      <c r="F110" s="79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79" t="s">
        <v>63</v>
      </c>
      <c r="B115" s="79"/>
      <c r="C115" s="79"/>
      <c r="D115" s="79"/>
      <c r="E115" s="79"/>
      <c r="F115" s="79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70" t="s">
        <v>64</v>
      </c>
      <c r="B119" s="71"/>
      <c r="C119" s="71"/>
      <c r="D119" s="71"/>
      <c r="E119" s="71"/>
      <c r="F119" s="72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7" t="s">
        <v>65</v>
      </c>
      <c r="B124" s="68"/>
      <c r="C124" s="68"/>
      <c r="D124" s="68"/>
      <c r="E124" s="68"/>
      <c r="F124" s="69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7" t="s">
        <v>67</v>
      </c>
      <c r="B126" s="68"/>
      <c r="C126" s="68"/>
      <c r="D126" s="68"/>
      <c r="E126" s="68"/>
      <c r="F126" s="69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83"/>
      <c r="B128" s="83"/>
      <c r="C128" s="83"/>
      <c r="D128" s="83"/>
      <c r="E128" s="83"/>
      <c r="F128" s="83"/>
      <c r="G128" s="83"/>
    </row>
    <row r="129" spans="1:8" x14ac:dyDescent="0.25">
      <c r="A129" s="74" t="s">
        <v>69</v>
      </c>
      <c r="B129" s="74"/>
      <c r="C129" s="74"/>
      <c r="D129" s="74"/>
      <c r="E129" s="74"/>
      <c r="F129" s="74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74" t="s">
        <v>72</v>
      </c>
      <c r="B133" s="74"/>
      <c r="C133" s="74"/>
      <c r="D133" s="74"/>
      <c r="E133" s="74"/>
      <c r="F133" s="74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84" t="s">
        <v>74</v>
      </c>
      <c r="B136" s="84"/>
      <c r="C136" s="84"/>
      <c r="D136" s="84"/>
      <c r="E136" s="84"/>
      <c r="F136" s="84"/>
    </row>
    <row r="137" spans="1:8" x14ac:dyDescent="0.25">
      <c r="A137" s="74" t="s">
        <v>75</v>
      </c>
      <c r="B137" s="74"/>
      <c r="C137" s="74"/>
      <c r="D137" s="74"/>
      <c r="E137" s="74"/>
      <c r="F137" s="74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4" t="s">
        <v>78</v>
      </c>
      <c r="B142" s="65"/>
      <c r="C142" s="65"/>
      <c r="D142" s="65"/>
      <c r="E142" s="65"/>
      <c r="F142" s="66"/>
    </row>
    <row r="143" spans="1:8" x14ac:dyDescent="0.25">
      <c r="A143" s="67" t="s">
        <v>79</v>
      </c>
      <c r="B143" s="68"/>
      <c r="C143" s="68"/>
      <c r="D143" s="68"/>
      <c r="E143" s="68"/>
      <c r="F143" s="69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79" t="s">
        <v>80</v>
      </c>
      <c r="B145" s="79"/>
      <c r="C145" s="79"/>
      <c r="D145" s="79"/>
      <c r="E145" s="79"/>
      <c r="F145" s="79"/>
    </row>
    <row r="146" spans="1:7" x14ac:dyDescent="0.25">
      <c r="A146" s="14" t="s">
        <v>81</v>
      </c>
      <c r="B146" s="27">
        <v>0</v>
      </c>
      <c r="C146" s="27">
        <v>9784</v>
      </c>
      <c r="D146" s="27"/>
      <c r="E146" s="27">
        <v>2722</v>
      </c>
      <c r="F146" s="27">
        <f>SUM(B146:E146)</f>
        <v>12506</v>
      </c>
    </row>
    <row r="147" spans="1:7" x14ac:dyDescent="0.25">
      <c r="A147" s="14" t="s">
        <v>82</v>
      </c>
      <c r="B147" s="27">
        <v>0</v>
      </c>
      <c r="C147" s="27">
        <v>226.25200000000001</v>
      </c>
      <c r="D147" s="27"/>
      <c r="E147" s="29">
        <v>30.095749999999999</v>
      </c>
      <c r="F147" s="11">
        <f>SUM(B147:E147)</f>
        <v>256.34775000000002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79" t="s">
        <v>83</v>
      </c>
      <c r="B149" s="79"/>
      <c r="C149" s="79"/>
      <c r="D149" s="79"/>
      <c r="E149" s="79"/>
      <c r="F149" s="79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79" t="s">
        <v>86</v>
      </c>
      <c r="B153" s="79"/>
      <c r="C153" s="79"/>
      <c r="D153" s="79"/>
      <c r="E153" s="79"/>
      <c r="F153" s="79"/>
    </row>
    <row r="154" spans="1:7" x14ac:dyDescent="0.25">
      <c r="A154" s="14" t="s">
        <v>87</v>
      </c>
      <c r="B154" s="14">
        <v>0</v>
      </c>
      <c r="C154" s="27">
        <v>59</v>
      </c>
      <c r="D154" s="35">
        <v>0</v>
      </c>
      <c r="E154" s="34">
        <v>0</v>
      </c>
      <c r="F154" s="27">
        <f>SUM(B154:E154)</f>
        <v>59</v>
      </c>
      <c r="G154"/>
    </row>
    <row r="155" spans="1:7" x14ac:dyDescent="0.25">
      <c r="A155" s="14" t="s">
        <v>88</v>
      </c>
      <c r="B155" s="11">
        <v>0</v>
      </c>
      <c r="C155" s="27">
        <v>0.75</v>
      </c>
      <c r="D155" s="35">
        <v>0</v>
      </c>
      <c r="E155" s="34">
        <v>0</v>
      </c>
      <c r="F155" s="11">
        <f>SUM(B155:E155)</f>
        <v>0.75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70" t="s">
        <v>89</v>
      </c>
      <c r="B157" s="71"/>
      <c r="C157" s="71"/>
      <c r="D157" s="71"/>
      <c r="E157" s="71"/>
      <c r="F157" s="72"/>
    </row>
    <row r="158" spans="1:7" x14ac:dyDescent="0.25">
      <c r="A158" s="18" t="s">
        <v>90</v>
      </c>
      <c r="B158" s="19">
        <v>0</v>
      </c>
      <c r="C158" s="19">
        <v>9843</v>
      </c>
      <c r="D158" s="19">
        <v>0</v>
      </c>
      <c r="E158" s="19">
        <f>E146+E154</f>
        <v>2722</v>
      </c>
      <c r="F158" s="19">
        <f>SUM(B158:E158)</f>
        <v>12565</v>
      </c>
    </row>
    <row r="159" spans="1:7" x14ac:dyDescent="0.25">
      <c r="A159" s="18" t="s">
        <v>91</v>
      </c>
      <c r="B159" s="19">
        <v>0</v>
      </c>
      <c r="C159" s="19">
        <v>227.00200000000001</v>
      </c>
      <c r="D159" s="19">
        <v>0</v>
      </c>
      <c r="E159" s="19">
        <f>E147+E155</f>
        <v>30.095749999999999</v>
      </c>
      <c r="F159" s="22">
        <f>SUM(B159:E159)</f>
        <v>257.09775000000002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74" t="s">
        <v>92</v>
      </c>
      <c r="B161" s="74"/>
      <c r="C161" s="74"/>
      <c r="D161" s="74"/>
      <c r="E161" s="74"/>
      <c r="F161" s="74"/>
    </row>
    <row r="162" spans="1:7" x14ac:dyDescent="0.25">
      <c r="A162" s="14" t="s">
        <v>87</v>
      </c>
      <c r="B162" s="27">
        <v>2891</v>
      </c>
      <c r="C162" s="27">
        <v>35326</v>
      </c>
      <c r="D162" s="27">
        <v>4111</v>
      </c>
      <c r="E162" s="27">
        <v>25107</v>
      </c>
      <c r="F162" s="27">
        <f>SUM(B162:E162)</f>
        <v>67435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216.93165299999998</v>
      </c>
      <c r="D163" s="27">
        <v>76</v>
      </c>
      <c r="E163" s="27">
        <v>161.54263399999999</v>
      </c>
      <c r="F163" s="11">
        <f>SUM(B163:E163)</f>
        <v>522.333167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7" t="s">
        <v>93</v>
      </c>
      <c r="B165" s="68"/>
      <c r="C165" s="68"/>
      <c r="D165" s="68"/>
      <c r="E165" s="68"/>
      <c r="F165" s="69"/>
    </row>
    <row r="166" spans="1:7" x14ac:dyDescent="0.25">
      <c r="A166" s="70" t="s">
        <v>94</v>
      </c>
      <c r="B166" s="71"/>
      <c r="C166" s="71"/>
      <c r="D166" s="71"/>
      <c r="E166" s="71"/>
      <c r="F166" s="72"/>
    </row>
    <row r="167" spans="1:7" x14ac:dyDescent="0.25">
      <c r="A167" s="14" t="s">
        <v>95</v>
      </c>
      <c r="B167" s="27">
        <v>911</v>
      </c>
      <c r="C167" s="27">
        <v>6233</v>
      </c>
      <c r="D167" s="27">
        <v>137</v>
      </c>
      <c r="E167" s="27">
        <v>600</v>
      </c>
      <c r="F167" s="27">
        <f>SUM(B167:E167)</f>
        <v>7881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137.85851500000001</v>
      </c>
      <c r="D168" s="27">
        <v>3.43</v>
      </c>
      <c r="E168" s="27">
        <v>20.75</v>
      </c>
      <c r="F168" s="11">
        <f>SUM(B168:E168)</f>
        <v>193.92351500000001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70" t="s">
        <v>97</v>
      </c>
      <c r="B170" s="71"/>
      <c r="C170" s="71"/>
      <c r="D170" s="71"/>
      <c r="E170" s="71"/>
      <c r="F170" s="72"/>
    </row>
    <row r="171" spans="1:7" x14ac:dyDescent="0.25">
      <c r="A171" s="14" t="s">
        <v>98</v>
      </c>
      <c r="B171" s="27">
        <v>1865</v>
      </c>
      <c r="C171" s="27">
        <v>508</v>
      </c>
      <c r="D171" s="27">
        <v>138</v>
      </c>
      <c r="E171" s="27">
        <v>453</v>
      </c>
      <c r="F171" s="27">
        <f>SUM(B171:E171)</f>
        <v>2964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10.752000000000001</v>
      </c>
      <c r="D172" s="27">
        <v>3.45</v>
      </c>
      <c r="E172" s="27">
        <v>9.9390000000000001</v>
      </c>
      <c r="F172" s="11">
        <f>SUM(B172:E172)</f>
        <v>89.415999999999997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70" t="s">
        <v>99</v>
      </c>
      <c r="B174" s="71"/>
      <c r="C174" s="71"/>
      <c r="D174" s="71"/>
      <c r="E174" s="71"/>
      <c r="F174" s="72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33.26</v>
      </c>
      <c r="D176" s="27">
        <v>7.75</v>
      </c>
      <c r="E176" s="27">
        <v>3.95</v>
      </c>
      <c r="F176" s="11">
        <f>SUM(B176:E176)</f>
        <v>64.86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70" t="s">
        <v>100</v>
      </c>
      <c r="B178" s="71"/>
      <c r="C178" s="71"/>
      <c r="D178" s="71"/>
      <c r="E178" s="71"/>
      <c r="F178" s="72"/>
    </row>
    <row r="179" spans="1:7" x14ac:dyDescent="0.25">
      <c r="A179" s="14" t="s">
        <v>98</v>
      </c>
      <c r="B179" s="54">
        <v>384</v>
      </c>
      <c r="C179" s="27">
        <v>181561</v>
      </c>
      <c r="D179" s="27">
        <v>0</v>
      </c>
      <c r="E179" s="27">
        <v>0</v>
      </c>
      <c r="F179" s="27">
        <f>SUM(B179:E179)</f>
        <v>181945</v>
      </c>
    </row>
    <row r="180" spans="1:7" x14ac:dyDescent="0.25">
      <c r="A180" s="14" t="s">
        <v>96</v>
      </c>
      <c r="B180" s="53">
        <f>11770000/1000000</f>
        <v>11.77</v>
      </c>
      <c r="C180" s="27">
        <v>3436.9524714679301</v>
      </c>
      <c r="D180" s="27">
        <v>0</v>
      </c>
      <c r="E180" s="27">
        <v>0</v>
      </c>
      <c r="F180" s="11">
        <f>SUM(B180:E180)</f>
        <v>3448.7224714679301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74" t="s">
        <v>101</v>
      </c>
      <c r="B182" s="74"/>
      <c r="C182" s="74"/>
      <c r="D182" s="74"/>
      <c r="E182" s="74"/>
      <c r="F182" s="74"/>
    </row>
    <row r="183" spans="1:7" x14ac:dyDescent="0.25">
      <c r="A183" s="18" t="s">
        <v>102</v>
      </c>
      <c r="B183" s="19">
        <f>+B179+B175+B171+B167</f>
        <v>3352</v>
      </c>
      <c r="C183" s="19">
        <v>188615</v>
      </c>
      <c r="D183" s="19">
        <v>403</v>
      </c>
      <c r="E183" s="19">
        <f>+E179+E175+E171+E167</f>
        <v>1092</v>
      </c>
      <c r="F183" s="19">
        <f>SUM(B183:E183)</f>
        <v>193462</v>
      </c>
    </row>
    <row r="184" spans="1:7" x14ac:dyDescent="0.25">
      <c r="A184" s="18" t="s">
        <v>103</v>
      </c>
      <c r="B184" s="19">
        <f>+B180+B176+B172+B168</f>
        <v>128.83000000000001</v>
      </c>
      <c r="C184" s="19">
        <v>3618.8229864679301</v>
      </c>
      <c r="D184" s="19">
        <v>14.63</v>
      </c>
      <c r="E184" s="19">
        <f>+E180+E176+E172+E168</f>
        <v>34.638999999999996</v>
      </c>
      <c r="F184" s="22">
        <f>SUM(B184:E184)</f>
        <v>3796.9219864679303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74" t="s">
        <v>104</v>
      </c>
      <c r="B186" s="74"/>
      <c r="C186" s="74"/>
      <c r="D186" s="74"/>
      <c r="E186" s="74"/>
      <c r="F186" s="74"/>
    </row>
    <row r="187" spans="1:7" x14ac:dyDescent="0.25">
      <c r="A187" s="14" t="s">
        <v>105</v>
      </c>
      <c r="B187" s="27">
        <v>4719</v>
      </c>
      <c r="C187" s="27">
        <v>59</v>
      </c>
      <c r="D187" s="27">
        <v>34</v>
      </c>
      <c r="E187" s="27">
        <v>28921</v>
      </c>
      <c r="F187" s="27">
        <f>SUM(B187:E187)</f>
        <v>33733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271.26434199999994</v>
      </c>
      <c r="D188" s="27">
        <v>4.08</v>
      </c>
      <c r="E188" s="27">
        <v>226.29738399999997</v>
      </c>
      <c r="F188" s="11">
        <f>SUM(B188:E188)</f>
        <v>558.98839599999997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74" t="s">
        <v>107</v>
      </c>
      <c r="B190" s="74"/>
      <c r="C190" s="74"/>
      <c r="D190" s="74"/>
      <c r="E190" s="74"/>
      <c r="F190" s="74"/>
    </row>
    <row r="191" spans="1:7" x14ac:dyDescent="0.25">
      <c r="A191" s="18" t="s">
        <v>108</v>
      </c>
      <c r="B191" s="19">
        <f>B187+B162+B183</f>
        <v>10962</v>
      </c>
      <c r="C191" s="44">
        <v>233843</v>
      </c>
      <c r="D191" s="19">
        <v>4548</v>
      </c>
      <c r="E191" s="19">
        <f>E158+E162+E183+E187</f>
        <v>57842</v>
      </c>
      <c r="F191" s="19">
        <f>SUM(B191:E191)</f>
        <v>307195</v>
      </c>
    </row>
    <row r="192" spans="1:7" x14ac:dyDescent="0.25">
      <c r="A192" s="18" t="s">
        <v>109</v>
      </c>
      <c r="B192" s="19">
        <f>B188+B163+B184</f>
        <v>254.03555</v>
      </c>
      <c r="C192" s="44">
        <v>4334.0209814679301</v>
      </c>
      <c r="D192" s="55">
        <v>94.71</v>
      </c>
      <c r="E192" s="19">
        <f>E159+E184+E163+E188</f>
        <v>452.57476799999995</v>
      </c>
      <c r="F192" s="22">
        <f>SUM(B192:E192)</f>
        <v>5135.3412994679293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5C62-B312-4924-9D3F-4BA528D20475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1" t="s">
        <v>1</v>
      </c>
      <c r="C2" s="62"/>
      <c r="D2" s="62"/>
      <c r="E2" s="62"/>
      <c r="F2" s="6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4" t="s">
        <v>7</v>
      </c>
      <c r="B4" s="65"/>
      <c r="C4" s="65"/>
      <c r="D4" s="65"/>
      <c r="E4" s="65"/>
      <c r="F4" s="66"/>
    </row>
    <row r="5" spans="1:6" x14ac:dyDescent="0.25">
      <c r="A5" s="67" t="s">
        <v>8</v>
      </c>
      <c r="B5" s="68"/>
      <c r="C5" s="68"/>
      <c r="D5" s="68"/>
      <c r="E5" s="68"/>
      <c r="F5" s="69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7" t="s">
        <v>12</v>
      </c>
      <c r="B10" s="68"/>
      <c r="C10" s="68"/>
      <c r="D10" s="68"/>
      <c r="E10" s="68"/>
      <c r="F10" s="69"/>
    </row>
    <row r="11" spans="1:6" x14ac:dyDescent="0.25">
      <c r="A11" s="70" t="s">
        <v>13</v>
      </c>
      <c r="B11" s="71"/>
      <c r="C11" s="71"/>
      <c r="D11" s="71"/>
      <c r="E11" s="71"/>
      <c r="F11" s="72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70" t="s">
        <v>19</v>
      </c>
      <c r="B18" s="71"/>
      <c r="C18" s="71"/>
      <c r="D18" s="71"/>
      <c r="E18" s="71"/>
      <c r="F18" s="72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3"/>
      <c r="B20" s="73"/>
      <c r="C20" s="73"/>
      <c r="D20" s="73"/>
      <c r="E20" s="73"/>
      <c r="F20" s="73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7" t="s">
        <v>26</v>
      </c>
      <c r="B29" s="68"/>
      <c r="C29" s="68"/>
      <c r="D29" s="68"/>
      <c r="E29" s="68"/>
      <c r="F29" s="69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7" t="s">
        <v>28</v>
      </c>
      <c r="B32" s="68"/>
      <c r="C32" s="68"/>
      <c r="D32" s="68"/>
      <c r="E32" s="68"/>
      <c r="F32" s="69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5" t="s">
        <v>32</v>
      </c>
      <c r="B36" s="76"/>
      <c r="C36" s="76"/>
      <c r="D36" s="76"/>
      <c r="E36" s="76"/>
      <c r="F36" s="76"/>
      <c r="G36" s="77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4" t="s">
        <v>33</v>
      </c>
      <c r="B38" s="65"/>
      <c r="C38" s="65"/>
      <c r="D38" s="65"/>
      <c r="E38" s="65"/>
      <c r="F38" s="66"/>
    </row>
    <row r="39" spans="1:8" x14ac:dyDescent="0.25">
      <c r="A39" s="67" t="s">
        <v>34</v>
      </c>
      <c r="B39" s="68"/>
      <c r="C39" s="68"/>
      <c r="D39" s="68"/>
      <c r="E39" s="68"/>
      <c r="F39" s="69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74" t="s">
        <v>37</v>
      </c>
      <c r="B43" s="74"/>
      <c r="C43" s="74"/>
      <c r="D43" s="74"/>
      <c r="E43" s="74"/>
      <c r="F43" s="74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74" t="s">
        <v>40</v>
      </c>
      <c r="B47" s="74"/>
      <c r="C47" s="74"/>
      <c r="D47" s="74"/>
      <c r="E47" s="74"/>
      <c r="F47" s="74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4" t="s">
        <v>43</v>
      </c>
      <c r="B51" s="65"/>
      <c r="C51" s="65"/>
      <c r="D51" s="65"/>
      <c r="E51" s="65"/>
      <c r="F51" s="66"/>
    </row>
    <row r="52" spans="1:8" x14ac:dyDescent="0.25">
      <c r="A52" s="78"/>
      <c r="B52" s="78"/>
      <c r="C52" s="78"/>
      <c r="D52" s="78"/>
      <c r="E52" s="78"/>
      <c r="F52" s="78"/>
      <c r="G52" s="78"/>
    </row>
    <row r="53" spans="1:8" x14ac:dyDescent="0.25">
      <c r="A53" s="74" t="s">
        <v>44</v>
      </c>
      <c r="B53" s="74"/>
      <c r="C53" s="74"/>
      <c r="D53" s="74"/>
      <c r="E53" s="74"/>
      <c r="F53" s="74"/>
    </row>
    <row r="54" spans="1:8" x14ac:dyDescent="0.25">
      <c r="A54" s="79" t="s">
        <v>45</v>
      </c>
      <c r="B54" s="79"/>
      <c r="C54" s="79"/>
      <c r="D54" s="79"/>
      <c r="E54" s="79"/>
      <c r="F54" s="79"/>
    </row>
    <row r="55" spans="1:8" x14ac:dyDescent="0.25">
      <c r="A55" s="14" t="s">
        <v>46</v>
      </c>
      <c r="B55" s="27">
        <v>113954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124916</v>
      </c>
    </row>
    <row r="56" spans="1:8" x14ac:dyDescent="0.25">
      <c r="A56" s="14" t="s">
        <v>47</v>
      </c>
      <c r="B56" s="27">
        <v>68956.861388999998</v>
      </c>
      <c r="C56" s="27">
        <v>7719.4234740000002</v>
      </c>
      <c r="D56" s="27">
        <v>1946.698956</v>
      </c>
      <c r="E56" s="27">
        <v>9573</v>
      </c>
      <c r="F56" s="27">
        <f t="shared" si="0"/>
        <v>88195.983818999986</v>
      </c>
    </row>
    <row r="57" spans="1:8" x14ac:dyDescent="0.25">
      <c r="A57" s="14" t="s">
        <v>48</v>
      </c>
      <c r="B57" s="27">
        <v>12.6164768239816</v>
      </c>
      <c r="C57" s="27">
        <v>38</v>
      </c>
      <c r="D57" s="27">
        <v>20.426459719142645</v>
      </c>
      <c r="E57" s="27">
        <v>28</v>
      </c>
      <c r="F57" s="27">
        <f>AVERAGE(B57:E57)</f>
        <v>24.76073413578106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79" t="s">
        <v>51</v>
      </c>
      <c r="B60" s="79"/>
      <c r="C60" s="79"/>
      <c r="D60" s="79"/>
      <c r="E60" s="79"/>
      <c r="F60" s="79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79" t="s">
        <v>52</v>
      </c>
      <c r="B66" s="79"/>
      <c r="C66" s="79"/>
      <c r="D66" s="79"/>
      <c r="E66" s="79"/>
      <c r="F66" s="79"/>
    </row>
    <row r="67" spans="1:7" x14ac:dyDescent="0.25">
      <c r="A67" s="14" t="s">
        <v>46</v>
      </c>
      <c r="B67" s="27">
        <v>6087</v>
      </c>
      <c r="C67" s="27">
        <v>1566</v>
      </c>
      <c r="D67" s="27">
        <v>1400</v>
      </c>
      <c r="E67" s="27">
        <v>11665</v>
      </c>
      <c r="F67" s="27">
        <f t="shared" si="0"/>
        <v>20718</v>
      </c>
    </row>
    <row r="68" spans="1:7" x14ac:dyDescent="0.25">
      <c r="A68" s="14" t="s">
        <v>47</v>
      </c>
      <c r="B68" s="27">
        <v>4813.5121479999998</v>
      </c>
      <c r="C68" s="27">
        <v>1563.695778</v>
      </c>
      <c r="D68" s="27">
        <v>1783.829898</v>
      </c>
      <c r="E68" s="27">
        <v>15126</v>
      </c>
      <c r="F68" s="27">
        <f t="shared" si="0"/>
        <v>23287.037823999999</v>
      </c>
    </row>
    <row r="69" spans="1:7" x14ac:dyDescent="0.25">
      <c r="A69" s="14" t="s">
        <v>48</v>
      </c>
      <c r="B69" s="27">
        <v>37.788237226877001</v>
      </c>
      <c r="C69" s="27">
        <v>54</v>
      </c>
      <c r="D69" s="27">
        <v>50.449285714285715</v>
      </c>
      <c r="E69" s="27">
        <v>39</v>
      </c>
      <c r="F69" s="27">
        <f>AVERAGE(B69:E69)</f>
        <v>45.309380735290681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80" t="s">
        <v>53</v>
      </c>
      <c r="B72" s="81"/>
      <c r="C72" s="81"/>
      <c r="D72" s="81"/>
      <c r="E72" s="81"/>
      <c r="F72" s="82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7" t="s">
        <v>55</v>
      </c>
      <c r="B79" s="68"/>
      <c r="C79" s="68"/>
      <c r="D79" s="68"/>
      <c r="E79" s="68"/>
      <c r="F79" s="69"/>
    </row>
    <row r="80" spans="1:7" x14ac:dyDescent="0.25">
      <c r="A80" s="70" t="s">
        <v>45</v>
      </c>
      <c r="B80" s="71"/>
      <c r="C80" s="71"/>
      <c r="D80" s="71"/>
      <c r="E80" s="71"/>
      <c r="F80" s="72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70" t="s">
        <v>51</v>
      </c>
      <c r="B86" s="71"/>
      <c r="C86" s="71"/>
      <c r="D86" s="71"/>
      <c r="E86" s="71"/>
      <c r="F86" s="72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0" t="s">
        <v>52</v>
      </c>
      <c r="B92" s="71"/>
      <c r="C92" s="71"/>
      <c r="D92" s="71"/>
      <c r="E92" s="71"/>
      <c r="F92" s="72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80" t="s">
        <v>56</v>
      </c>
      <c r="B98" s="81"/>
      <c r="C98" s="81"/>
      <c r="D98" s="81"/>
      <c r="E98" s="81"/>
      <c r="F98" s="82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74" t="s">
        <v>57</v>
      </c>
      <c r="B105" s="74"/>
      <c r="C105" s="74"/>
      <c r="D105" s="74"/>
      <c r="E105" s="74"/>
      <c r="F105" s="74"/>
    </row>
    <row r="106" spans="1:7" x14ac:dyDescent="0.25">
      <c r="A106" s="79" t="s">
        <v>58</v>
      </c>
      <c r="B106" s="79"/>
      <c r="C106" s="79"/>
      <c r="D106" s="79"/>
      <c r="E106" s="79"/>
      <c r="F106" s="79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79" t="s">
        <v>62</v>
      </c>
      <c r="B110" s="79"/>
      <c r="C110" s="79"/>
      <c r="D110" s="79"/>
      <c r="E110" s="79"/>
      <c r="F110" s="79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79" t="s">
        <v>63</v>
      </c>
      <c r="B115" s="79"/>
      <c r="C115" s="79"/>
      <c r="D115" s="79"/>
      <c r="E115" s="79"/>
      <c r="F115" s="79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70" t="s">
        <v>64</v>
      </c>
      <c r="B119" s="71"/>
      <c r="C119" s="71"/>
      <c r="D119" s="71"/>
      <c r="E119" s="71"/>
      <c r="F119" s="72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7" t="s">
        <v>65</v>
      </c>
      <c r="B124" s="68"/>
      <c r="C124" s="68"/>
      <c r="D124" s="68"/>
      <c r="E124" s="68"/>
      <c r="F124" s="69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7" t="s">
        <v>67</v>
      </c>
      <c r="B126" s="68"/>
      <c r="C126" s="68"/>
      <c r="D126" s="68"/>
      <c r="E126" s="68"/>
      <c r="F126" s="69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83"/>
      <c r="B128" s="83"/>
      <c r="C128" s="83"/>
      <c r="D128" s="83"/>
      <c r="E128" s="83"/>
      <c r="F128" s="83"/>
      <c r="G128" s="83"/>
    </row>
    <row r="129" spans="1:8" x14ac:dyDescent="0.25">
      <c r="A129" s="74" t="s">
        <v>69</v>
      </c>
      <c r="B129" s="74"/>
      <c r="C129" s="74"/>
      <c r="D129" s="74"/>
      <c r="E129" s="74"/>
      <c r="F129" s="74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74" t="s">
        <v>72</v>
      </c>
      <c r="B133" s="74"/>
      <c r="C133" s="74"/>
      <c r="D133" s="74"/>
      <c r="E133" s="74"/>
      <c r="F133" s="74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84" t="s">
        <v>74</v>
      </c>
      <c r="B136" s="84"/>
      <c r="C136" s="84"/>
      <c r="D136" s="84"/>
      <c r="E136" s="84"/>
      <c r="F136" s="84"/>
    </row>
    <row r="137" spans="1:8" x14ac:dyDescent="0.25">
      <c r="A137" s="74" t="s">
        <v>75</v>
      </c>
      <c r="B137" s="74"/>
      <c r="C137" s="74"/>
      <c r="D137" s="74"/>
      <c r="E137" s="74"/>
      <c r="F137" s="74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4" t="s">
        <v>78</v>
      </c>
      <c r="B142" s="65"/>
      <c r="C142" s="65"/>
      <c r="D142" s="65"/>
      <c r="E142" s="65"/>
      <c r="F142" s="66"/>
    </row>
    <row r="143" spans="1:8" x14ac:dyDescent="0.25">
      <c r="A143" s="67" t="s">
        <v>79</v>
      </c>
      <c r="B143" s="68"/>
      <c r="C143" s="68"/>
      <c r="D143" s="68"/>
      <c r="E143" s="68"/>
      <c r="F143" s="69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79" t="s">
        <v>80</v>
      </c>
      <c r="B145" s="79"/>
      <c r="C145" s="79"/>
      <c r="D145" s="79"/>
      <c r="E145" s="79"/>
      <c r="F145" s="79"/>
    </row>
    <row r="146" spans="1:7" x14ac:dyDescent="0.25">
      <c r="A146" s="14" t="s">
        <v>81</v>
      </c>
      <c r="B146" s="27">
        <v>0</v>
      </c>
      <c r="C146" s="27">
        <v>7378</v>
      </c>
      <c r="D146" s="27">
        <v>0</v>
      </c>
      <c r="E146" s="27">
        <v>1910</v>
      </c>
      <c r="F146" s="27">
        <f>SUM(B146:E146)</f>
        <v>9288</v>
      </c>
    </row>
    <row r="147" spans="1:7" x14ac:dyDescent="0.25">
      <c r="A147" s="14" t="s">
        <v>82</v>
      </c>
      <c r="B147" s="27">
        <v>0</v>
      </c>
      <c r="C147" s="27">
        <v>169.80799999999999</v>
      </c>
      <c r="D147" s="27">
        <v>0</v>
      </c>
      <c r="E147" s="27">
        <v>20.647749999999998</v>
      </c>
      <c r="F147" s="11">
        <f>SUM(B147:E147)</f>
        <v>190.45574999999999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79" t="s">
        <v>83</v>
      </c>
      <c r="B149" s="79"/>
      <c r="C149" s="79"/>
      <c r="D149" s="79"/>
      <c r="E149" s="79"/>
      <c r="F149" s="79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79" t="s">
        <v>86</v>
      </c>
      <c r="B153" s="79"/>
      <c r="C153" s="79"/>
      <c r="D153" s="79"/>
      <c r="E153" s="79"/>
      <c r="F153" s="79"/>
    </row>
    <row r="154" spans="1:7" x14ac:dyDescent="0.25">
      <c r="A154" s="14" t="s">
        <v>87</v>
      </c>
      <c r="B154" s="14">
        <v>0</v>
      </c>
      <c r="C154" s="27">
        <v>57</v>
      </c>
      <c r="D154" s="35">
        <v>0</v>
      </c>
      <c r="E154" s="34">
        <v>0</v>
      </c>
      <c r="F154" s="27">
        <f>SUM(B154:E154)</f>
        <v>57</v>
      </c>
      <c r="G154"/>
    </row>
    <row r="155" spans="1:7" x14ac:dyDescent="0.25">
      <c r="A155" s="14" t="s">
        <v>88</v>
      </c>
      <c r="B155" s="11">
        <v>0</v>
      </c>
      <c r="C155" s="27">
        <v>0.82</v>
      </c>
      <c r="D155" s="35">
        <v>0</v>
      </c>
      <c r="E155" s="34">
        <v>0</v>
      </c>
      <c r="F155" s="11">
        <f>SUM(B155:E155)</f>
        <v>0.82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70" t="s">
        <v>89</v>
      </c>
      <c r="B157" s="71"/>
      <c r="C157" s="71"/>
      <c r="D157" s="71"/>
      <c r="E157" s="71"/>
      <c r="F157" s="72"/>
    </row>
    <row r="158" spans="1:7" x14ac:dyDescent="0.25">
      <c r="A158" s="18" t="s">
        <v>90</v>
      </c>
      <c r="B158" s="19">
        <v>0</v>
      </c>
      <c r="C158" s="19">
        <v>7435</v>
      </c>
      <c r="D158" s="19">
        <v>0</v>
      </c>
      <c r="E158" s="19">
        <f>E146+E154</f>
        <v>1910</v>
      </c>
      <c r="F158" s="19">
        <f>SUM(B158:E158)</f>
        <v>9345</v>
      </c>
    </row>
    <row r="159" spans="1:7" x14ac:dyDescent="0.25">
      <c r="A159" s="18" t="s">
        <v>91</v>
      </c>
      <c r="B159" s="19">
        <v>0</v>
      </c>
      <c r="C159" s="19">
        <v>170.62799999999999</v>
      </c>
      <c r="D159" s="19">
        <v>0</v>
      </c>
      <c r="E159" s="19">
        <f>E147+E155</f>
        <v>20.647749999999998</v>
      </c>
      <c r="F159" s="22">
        <f>SUM(B159:E159)</f>
        <v>191.27574999999999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74" t="s">
        <v>92</v>
      </c>
      <c r="B161" s="74"/>
      <c r="C161" s="74"/>
      <c r="D161" s="74"/>
      <c r="E161" s="74"/>
      <c r="F161" s="74"/>
    </row>
    <row r="162" spans="1:7" x14ac:dyDescent="0.25">
      <c r="A162" s="14" t="s">
        <v>87</v>
      </c>
      <c r="B162" s="27">
        <v>3357</v>
      </c>
      <c r="C162" s="27">
        <v>40645</v>
      </c>
      <c r="D162" s="27">
        <v>5905</v>
      </c>
      <c r="E162" s="27">
        <v>29313</v>
      </c>
      <c r="F162" s="27">
        <f>SUM(B162:E162)</f>
        <v>79220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235.74725400000003</v>
      </c>
      <c r="D163" s="27">
        <v>92.857073999999997</v>
      </c>
      <c r="E163" s="27">
        <v>195.27461400000001</v>
      </c>
      <c r="F163" s="11">
        <f>SUM(B163:E163)</f>
        <v>602.51393100000007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7" t="s">
        <v>93</v>
      </c>
      <c r="B165" s="68"/>
      <c r="C165" s="68"/>
      <c r="D165" s="68"/>
      <c r="E165" s="68"/>
      <c r="F165" s="69"/>
    </row>
    <row r="166" spans="1:7" x14ac:dyDescent="0.25">
      <c r="A166" s="70" t="s">
        <v>94</v>
      </c>
      <c r="B166" s="71"/>
      <c r="C166" s="71"/>
      <c r="D166" s="71"/>
      <c r="E166" s="71"/>
      <c r="F166" s="72"/>
    </row>
    <row r="167" spans="1:7" x14ac:dyDescent="0.25">
      <c r="A167" s="14" t="s">
        <v>95</v>
      </c>
      <c r="B167" s="27">
        <v>896</v>
      </c>
      <c r="C167" s="27">
        <v>3594</v>
      </c>
      <c r="D167" s="27">
        <v>88</v>
      </c>
      <c r="E167" s="27">
        <v>649</v>
      </c>
      <c r="F167" s="27">
        <f>SUM(B167:E167)</f>
        <v>5227</v>
      </c>
    </row>
    <row r="168" spans="1:7" x14ac:dyDescent="0.25">
      <c r="A168" s="14" t="s">
        <v>96</v>
      </c>
      <c r="B168" s="27">
        <f>31360000/1000000</f>
        <v>31.36</v>
      </c>
      <c r="C168" s="27">
        <v>87.951739000000003</v>
      </c>
      <c r="D168" s="27">
        <v>3.4</v>
      </c>
      <c r="E168" s="27">
        <v>22.36</v>
      </c>
      <c r="F168" s="11">
        <f>SUM(B168:E168)</f>
        <v>145.07173900000001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70" t="s">
        <v>97</v>
      </c>
      <c r="B170" s="71"/>
      <c r="C170" s="71"/>
      <c r="D170" s="71"/>
      <c r="E170" s="71"/>
      <c r="F170" s="72"/>
    </row>
    <row r="171" spans="1:7" x14ac:dyDescent="0.25">
      <c r="A171" s="14" t="s">
        <v>98</v>
      </c>
      <c r="B171" s="27">
        <v>2085</v>
      </c>
      <c r="C171" s="27">
        <v>536</v>
      </c>
      <c r="D171" s="27">
        <v>129</v>
      </c>
      <c r="E171" s="27">
        <v>461</v>
      </c>
      <c r="F171" s="27">
        <f>SUM(B171:E171)</f>
        <v>3211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11.445</v>
      </c>
      <c r="D172" s="27">
        <v>3.2</v>
      </c>
      <c r="E172" s="27">
        <v>10.090999999999999</v>
      </c>
      <c r="F172" s="11">
        <f>SUM(B172:E172)</f>
        <v>97.710999999999984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70" t="s">
        <v>99</v>
      </c>
      <c r="B174" s="71"/>
      <c r="C174" s="71"/>
      <c r="D174" s="71"/>
      <c r="E174" s="71"/>
      <c r="F174" s="72"/>
    </row>
    <row r="175" spans="1:7" x14ac:dyDescent="0.25">
      <c r="A175" s="14" t="s">
        <v>98</v>
      </c>
      <c r="B175" s="27">
        <v>215</v>
      </c>
      <c r="C175" s="27">
        <v>348</v>
      </c>
      <c r="D175" s="27">
        <v>182</v>
      </c>
      <c r="E175" s="27">
        <v>39</v>
      </c>
      <c r="F175" s="27">
        <f>SUM(B175:E175)</f>
        <v>784</v>
      </c>
    </row>
    <row r="176" spans="1:7" x14ac:dyDescent="0.25">
      <c r="A176" s="14" t="s">
        <v>96</v>
      </c>
      <c r="B176" s="27">
        <f>22560000/1000000</f>
        <v>22.56</v>
      </c>
      <c r="C176" s="27">
        <v>37.049999999999997</v>
      </c>
      <c r="D176" s="27">
        <v>10.6</v>
      </c>
      <c r="E176" s="27">
        <v>3.91</v>
      </c>
      <c r="F176" s="11">
        <f>SUM(B176:E176)</f>
        <v>74.11999999999999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70" t="s">
        <v>100</v>
      </c>
      <c r="B178" s="71"/>
      <c r="C178" s="71"/>
      <c r="D178" s="71"/>
      <c r="E178" s="71"/>
      <c r="F178" s="72"/>
    </row>
    <row r="179" spans="1:7" x14ac:dyDescent="0.25">
      <c r="A179" s="14" t="s">
        <v>98</v>
      </c>
      <c r="B179" s="27">
        <v>435</v>
      </c>
      <c r="C179" s="27">
        <v>184810</v>
      </c>
      <c r="D179" s="27">
        <v>0</v>
      </c>
      <c r="E179" s="27">
        <v>0</v>
      </c>
      <c r="F179" s="27">
        <f>SUM(B179:E179)</f>
        <v>185245</v>
      </c>
    </row>
    <row r="180" spans="1:7" x14ac:dyDescent="0.25">
      <c r="A180" s="14" t="s">
        <v>96</v>
      </c>
      <c r="B180" s="27">
        <f>17070000/1000000</f>
        <v>17.07</v>
      </c>
      <c r="C180" s="27">
        <v>3612.51590843242</v>
      </c>
      <c r="D180" s="27">
        <v>0</v>
      </c>
      <c r="E180" s="27">
        <v>0</v>
      </c>
      <c r="F180" s="11">
        <f>SUM(B180:E180)</f>
        <v>3629.5859084324202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74" t="s">
        <v>101</v>
      </c>
      <c r="B182" s="74"/>
      <c r="C182" s="74"/>
      <c r="D182" s="74"/>
      <c r="E182" s="74"/>
      <c r="F182" s="74"/>
    </row>
    <row r="183" spans="1:7" x14ac:dyDescent="0.25">
      <c r="A183" s="18" t="s">
        <v>102</v>
      </c>
      <c r="B183" s="19">
        <f>+B179+B175+B171+B167</f>
        <v>3631</v>
      </c>
      <c r="C183" s="19">
        <v>189288</v>
      </c>
      <c r="D183" s="19">
        <v>399</v>
      </c>
      <c r="E183" s="19">
        <f>+E179+E175+E171+E167</f>
        <v>1149</v>
      </c>
      <c r="F183" s="19">
        <f>SUM(B183:E183)</f>
        <v>194467</v>
      </c>
    </row>
    <row r="184" spans="1:7" x14ac:dyDescent="0.25">
      <c r="A184" s="18" t="s">
        <v>103</v>
      </c>
      <c r="B184" s="19">
        <f>+B180+B176+B172+B168</f>
        <v>143.96499999999997</v>
      </c>
      <c r="C184" s="19">
        <v>3748.96264743242</v>
      </c>
      <c r="D184" s="19">
        <v>17.2</v>
      </c>
      <c r="E184" s="19">
        <f>+E180+E176+E172+E168</f>
        <v>36.360999999999997</v>
      </c>
      <c r="F184" s="22">
        <f>SUM(B184:E184)</f>
        <v>3946.4886474324198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74" t="s">
        <v>104</v>
      </c>
      <c r="B186" s="74"/>
      <c r="C186" s="74"/>
      <c r="D186" s="74"/>
      <c r="E186" s="74"/>
      <c r="F186" s="74"/>
    </row>
    <row r="187" spans="1:7" x14ac:dyDescent="0.25">
      <c r="A187" s="14" t="s">
        <v>105</v>
      </c>
      <c r="B187" s="27">
        <v>4955</v>
      </c>
      <c r="C187" s="27">
        <v>2277</v>
      </c>
      <c r="D187" s="27">
        <v>85</v>
      </c>
      <c r="E187" s="27">
        <v>32372</v>
      </c>
      <c r="F187" s="27">
        <f>SUM(B187:E187)</f>
        <v>39689</v>
      </c>
    </row>
    <row r="188" spans="1:7" x14ac:dyDescent="0.25">
      <c r="A188" s="14" t="s">
        <v>106</v>
      </c>
      <c r="B188" s="27">
        <f>52601101/1000000</f>
        <v>52.601101</v>
      </c>
      <c r="C188" s="27">
        <v>148.40891399999998</v>
      </c>
      <c r="D188" s="27">
        <v>3.4</v>
      </c>
      <c r="E188" s="27">
        <v>252.30336399999999</v>
      </c>
      <c r="F188" s="11">
        <f>SUM(B188:E188)</f>
        <v>456.71337899999997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74" t="s">
        <v>107</v>
      </c>
      <c r="B190" s="74"/>
      <c r="C190" s="74"/>
      <c r="D190" s="74"/>
      <c r="E190" s="74"/>
      <c r="F190" s="74"/>
    </row>
    <row r="191" spans="1:7" x14ac:dyDescent="0.25">
      <c r="A191" s="18" t="s">
        <v>108</v>
      </c>
      <c r="B191" s="19">
        <f>B187+B162+B183</f>
        <v>11943</v>
      </c>
      <c r="C191" s="19">
        <v>239645</v>
      </c>
      <c r="D191" s="19">
        <v>6389</v>
      </c>
      <c r="E191" s="19">
        <f>E158+E162+E183+E187</f>
        <v>64744</v>
      </c>
      <c r="F191" s="19">
        <f>SUM(B191:E191)</f>
        <v>322721</v>
      </c>
    </row>
    <row r="192" spans="1:7" x14ac:dyDescent="0.25">
      <c r="A192" s="18" t="s">
        <v>109</v>
      </c>
      <c r="B192" s="19">
        <f>B188+B163+B184</f>
        <v>275.20108999999997</v>
      </c>
      <c r="C192" s="19">
        <v>4303.7468154324197</v>
      </c>
      <c r="D192" s="19">
        <v>113.45707400000001</v>
      </c>
      <c r="E192" s="19">
        <f>E159+E184+E163+E188</f>
        <v>504.58672799999999</v>
      </c>
      <c r="F192" s="22">
        <f>SUM(B192:E192)</f>
        <v>5196.9917074324194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1383-C21C-4323-A926-38BEB3AE8EBD}">
  <dimension ref="A1:BC196"/>
  <sheetViews>
    <sheetView topLeftCell="A173" zoomScaleNormal="100" workbookViewId="0">
      <selection activeCell="E184" sqref="E184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1" t="s">
        <v>1</v>
      </c>
      <c r="C2" s="62"/>
      <c r="D2" s="62"/>
      <c r="E2" s="62"/>
      <c r="F2" s="63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4" t="s">
        <v>7</v>
      </c>
      <c r="B4" s="65"/>
      <c r="C4" s="65"/>
      <c r="D4" s="65"/>
      <c r="E4" s="65"/>
      <c r="F4" s="66"/>
    </row>
    <row r="5" spans="1:6" x14ac:dyDescent="0.25">
      <c r="A5" s="67" t="s">
        <v>8</v>
      </c>
      <c r="B5" s="68"/>
      <c r="C5" s="68"/>
      <c r="D5" s="68"/>
      <c r="E5" s="68"/>
      <c r="F5" s="69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67" t="s">
        <v>12</v>
      </c>
      <c r="B10" s="68"/>
      <c r="C10" s="68"/>
      <c r="D10" s="68"/>
      <c r="E10" s="68"/>
      <c r="F10" s="69"/>
    </row>
    <row r="11" spans="1:6" x14ac:dyDescent="0.25">
      <c r="A11" s="70" t="s">
        <v>13</v>
      </c>
      <c r="B11" s="71"/>
      <c r="C11" s="71"/>
      <c r="D11" s="71"/>
      <c r="E11" s="71"/>
      <c r="F11" s="72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0"/>
      <c r="B17" s="60"/>
      <c r="C17" s="60"/>
      <c r="D17" s="60"/>
      <c r="E17" s="60"/>
      <c r="F17" s="60"/>
    </row>
    <row r="18" spans="1:7" x14ac:dyDescent="0.25">
      <c r="A18" s="70" t="s">
        <v>19</v>
      </c>
      <c r="B18" s="71"/>
      <c r="C18" s="71"/>
      <c r="D18" s="71"/>
      <c r="E18" s="71"/>
      <c r="F18" s="72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3"/>
      <c r="B20" s="73"/>
      <c r="C20" s="73"/>
      <c r="D20" s="73"/>
      <c r="E20" s="73"/>
      <c r="F20" s="73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7" t="s">
        <v>26</v>
      </c>
      <c r="B29" s="68"/>
      <c r="C29" s="68"/>
      <c r="D29" s="68"/>
      <c r="E29" s="68"/>
      <c r="F29" s="69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7" t="s">
        <v>28</v>
      </c>
      <c r="B32" s="68"/>
      <c r="C32" s="68"/>
      <c r="D32" s="68"/>
      <c r="E32" s="68"/>
      <c r="F32" s="69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5" t="s">
        <v>32</v>
      </c>
      <c r="B36" s="76"/>
      <c r="C36" s="76"/>
      <c r="D36" s="76"/>
      <c r="E36" s="76"/>
      <c r="F36" s="76"/>
      <c r="G36" s="77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4" t="s">
        <v>33</v>
      </c>
      <c r="B38" s="65"/>
      <c r="C38" s="65"/>
      <c r="D38" s="65"/>
      <c r="E38" s="65"/>
      <c r="F38" s="66"/>
    </row>
    <row r="39" spans="1:8" x14ac:dyDescent="0.25">
      <c r="A39" s="67" t="s">
        <v>34</v>
      </c>
      <c r="B39" s="68"/>
      <c r="C39" s="68"/>
      <c r="D39" s="68"/>
      <c r="E39" s="68"/>
      <c r="F39" s="69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0"/>
      <c r="B42" s="60"/>
      <c r="C42" s="60"/>
      <c r="D42" s="60"/>
      <c r="E42" s="60"/>
      <c r="F42" s="60"/>
      <c r="G42" s="60"/>
      <c r="H42" s="7"/>
    </row>
    <row r="43" spans="1:8" x14ac:dyDescent="0.25">
      <c r="A43" s="74" t="s">
        <v>37</v>
      </c>
      <c r="B43" s="74"/>
      <c r="C43" s="74"/>
      <c r="D43" s="74"/>
      <c r="E43" s="74"/>
      <c r="F43" s="74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0"/>
      <c r="B46" s="60"/>
      <c r="C46" s="60"/>
      <c r="D46" s="60"/>
      <c r="E46" s="60"/>
      <c r="F46" s="60"/>
      <c r="G46" s="60"/>
      <c r="H46" s="7"/>
    </row>
    <row r="47" spans="1:8" x14ac:dyDescent="0.25">
      <c r="A47" s="74" t="s">
        <v>40</v>
      </c>
      <c r="B47" s="74"/>
      <c r="C47" s="74"/>
      <c r="D47" s="74"/>
      <c r="E47" s="74"/>
      <c r="F47" s="74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0"/>
      <c r="B50" s="60"/>
      <c r="C50" s="60"/>
      <c r="D50" s="60"/>
      <c r="E50" s="60"/>
      <c r="F50" s="60"/>
      <c r="G50" s="60"/>
    </row>
    <row r="51" spans="1:8" ht="21" x14ac:dyDescent="0.35">
      <c r="A51" s="64" t="s">
        <v>43</v>
      </c>
      <c r="B51" s="65"/>
      <c r="C51" s="65"/>
      <c r="D51" s="65"/>
      <c r="E51" s="65"/>
      <c r="F51" s="66"/>
    </row>
    <row r="52" spans="1:8" x14ac:dyDescent="0.25">
      <c r="A52" s="78"/>
      <c r="B52" s="78"/>
      <c r="C52" s="78"/>
      <c r="D52" s="78"/>
      <c r="E52" s="78"/>
      <c r="F52" s="78"/>
      <c r="G52" s="78"/>
    </row>
    <row r="53" spans="1:8" x14ac:dyDescent="0.25">
      <c r="A53" s="74" t="s">
        <v>44</v>
      </c>
      <c r="B53" s="74"/>
      <c r="C53" s="74"/>
      <c r="D53" s="74"/>
      <c r="E53" s="74"/>
      <c r="F53" s="74"/>
    </row>
    <row r="54" spans="1:8" x14ac:dyDescent="0.25">
      <c r="A54" s="79" t="s">
        <v>45</v>
      </c>
      <c r="B54" s="79"/>
      <c r="C54" s="79"/>
      <c r="D54" s="79"/>
      <c r="E54" s="79"/>
      <c r="F54" s="79"/>
    </row>
    <row r="55" spans="1:8" x14ac:dyDescent="0.25">
      <c r="A55" s="14" t="s">
        <v>46</v>
      </c>
      <c r="B55" s="27">
        <v>111561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122005</v>
      </c>
    </row>
    <row r="56" spans="1:8" x14ac:dyDescent="0.25">
      <c r="A56" s="14" t="s">
        <v>47</v>
      </c>
      <c r="B56" s="27">
        <v>67789.043191999997</v>
      </c>
      <c r="C56" s="27">
        <v>7069.5792759999804</v>
      </c>
      <c r="D56" s="27">
        <v>1938.738699</v>
      </c>
      <c r="E56" s="27">
        <v>9362</v>
      </c>
      <c r="F56" s="27">
        <f t="shared" si="0"/>
        <v>86159.361166999966</v>
      </c>
    </row>
    <row r="57" spans="1:8" x14ac:dyDescent="0.25">
      <c r="A57" s="14" t="s">
        <v>48</v>
      </c>
      <c r="B57" s="27">
        <v>12.5717768754314</v>
      </c>
      <c r="C57" s="27">
        <v>38</v>
      </c>
      <c r="D57" s="27">
        <v>21.198127925117003</v>
      </c>
      <c r="E57" s="27">
        <v>27</v>
      </c>
      <c r="F57" s="27">
        <f>AVERAGE(B57:E57)</f>
        <v>24.692476200137101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79" t="s">
        <v>51</v>
      </c>
      <c r="B60" s="79"/>
      <c r="C60" s="79"/>
      <c r="D60" s="79"/>
      <c r="E60" s="79"/>
      <c r="F60" s="79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79" t="s">
        <v>52</v>
      </c>
      <c r="B66" s="79"/>
      <c r="C66" s="79"/>
      <c r="D66" s="79"/>
      <c r="E66" s="79"/>
      <c r="F66" s="79"/>
    </row>
    <row r="67" spans="1:7" x14ac:dyDescent="0.25">
      <c r="A67" s="14" t="s">
        <v>46</v>
      </c>
      <c r="B67" s="27">
        <v>5168</v>
      </c>
      <c r="C67" s="27">
        <v>1463</v>
      </c>
      <c r="D67" s="27">
        <v>1482</v>
      </c>
      <c r="E67" s="27">
        <v>9794</v>
      </c>
      <c r="F67" s="27">
        <f t="shared" si="0"/>
        <v>17907</v>
      </c>
    </row>
    <row r="68" spans="1:7" x14ac:dyDescent="0.25">
      <c r="A68" s="14" t="s">
        <v>47</v>
      </c>
      <c r="B68" s="27">
        <v>4027.7662810000002</v>
      </c>
      <c r="C68" s="27">
        <v>1619.635125</v>
      </c>
      <c r="D68" s="27">
        <v>1731.2255090000001</v>
      </c>
      <c r="E68" s="27">
        <v>12269</v>
      </c>
      <c r="F68" s="27">
        <f t="shared" si="0"/>
        <v>19647.626915000001</v>
      </c>
    </row>
    <row r="69" spans="1:7" x14ac:dyDescent="0.25">
      <c r="A69" s="14" t="s">
        <v>48</v>
      </c>
      <c r="B69" s="27">
        <v>37.608165634674897</v>
      </c>
      <c r="C69" s="27">
        <v>54</v>
      </c>
      <c r="D69" s="27">
        <v>50.521592442645073</v>
      </c>
      <c r="E69" s="27">
        <v>38</v>
      </c>
      <c r="F69" s="27">
        <f>AVERAGE(B69:E69)</f>
        <v>45.032439519329991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80" t="s">
        <v>53</v>
      </c>
      <c r="B72" s="81"/>
      <c r="C72" s="81"/>
      <c r="D72" s="81"/>
      <c r="E72" s="81"/>
      <c r="F72" s="82"/>
    </row>
    <row r="73" spans="1:7" x14ac:dyDescent="0.25">
      <c r="A73" s="18" t="s">
        <v>54</v>
      </c>
      <c r="B73" s="19">
        <f>+B55+B67</f>
        <v>116729</v>
      </c>
      <c r="C73" s="19">
        <v>6413</v>
      </c>
      <c r="D73" s="19">
        <v>2764</v>
      </c>
      <c r="E73" s="19">
        <v>14006</v>
      </c>
      <c r="F73" s="19">
        <f>SUM(B73:E73)</f>
        <v>139912</v>
      </c>
    </row>
    <row r="74" spans="1:7" x14ac:dyDescent="0.25">
      <c r="A74" s="18" t="s">
        <v>47</v>
      </c>
      <c r="B74" s="19">
        <f>+B56+B68</f>
        <v>71816.809473000001</v>
      </c>
      <c r="C74" s="19">
        <v>8689.2144009999811</v>
      </c>
      <c r="D74" s="19">
        <v>3669.9642080000003</v>
      </c>
      <c r="E74" s="19">
        <v>21631</v>
      </c>
      <c r="F74" s="22">
        <f>SUM(B74:E74)</f>
        <v>105806.98808199998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0"/>
      <c r="B78" s="60"/>
      <c r="C78" s="60"/>
      <c r="D78" s="60"/>
      <c r="E78" s="60"/>
      <c r="F78" s="60"/>
      <c r="G78" s="60"/>
    </row>
    <row r="79" spans="1:7" x14ac:dyDescent="0.25">
      <c r="A79" s="67" t="s">
        <v>55</v>
      </c>
      <c r="B79" s="68"/>
      <c r="C79" s="68"/>
      <c r="D79" s="68"/>
      <c r="E79" s="68"/>
      <c r="F79" s="69"/>
    </row>
    <row r="80" spans="1:7" x14ac:dyDescent="0.25">
      <c r="A80" s="70" t="s">
        <v>45</v>
      </c>
      <c r="B80" s="71"/>
      <c r="C80" s="71"/>
      <c r="D80" s="71"/>
      <c r="E80" s="71"/>
      <c r="F80" s="72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70" t="s">
        <v>51</v>
      </c>
      <c r="B86" s="71"/>
      <c r="C86" s="71"/>
      <c r="D86" s="71"/>
      <c r="E86" s="71"/>
      <c r="F86" s="72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0" t="s">
        <v>52</v>
      </c>
      <c r="B92" s="71"/>
      <c r="C92" s="71"/>
      <c r="D92" s="71"/>
      <c r="E92" s="71"/>
      <c r="F92" s="72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80" t="s">
        <v>56</v>
      </c>
      <c r="B98" s="81"/>
      <c r="C98" s="81"/>
      <c r="D98" s="81"/>
      <c r="E98" s="81"/>
      <c r="F98" s="82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74" t="s">
        <v>57</v>
      </c>
      <c r="B105" s="74"/>
      <c r="C105" s="74"/>
      <c r="D105" s="74"/>
      <c r="E105" s="74"/>
      <c r="F105" s="74"/>
    </row>
    <row r="106" spans="1:7" x14ac:dyDescent="0.25">
      <c r="A106" s="79" t="s">
        <v>58</v>
      </c>
      <c r="B106" s="79"/>
      <c r="C106" s="79"/>
      <c r="D106" s="79"/>
      <c r="E106" s="79"/>
      <c r="F106" s="79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79" t="s">
        <v>62</v>
      </c>
      <c r="B110" s="79"/>
      <c r="C110" s="79"/>
      <c r="D110" s="79"/>
      <c r="E110" s="79"/>
      <c r="F110" s="79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0"/>
      <c r="B114" s="60"/>
      <c r="C114" s="60"/>
      <c r="D114" s="60"/>
      <c r="E114" s="60"/>
      <c r="F114" s="60"/>
      <c r="G114" s="60"/>
      <c r="H114" s="60"/>
    </row>
    <row r="115" spans="1:8" x14ac:dyDescent="0.25">
      <c r="A115" s="79" t="s">
        <v>63</v>
      </c>
      <c r="B115" s="79"/>
      <c r="C115" s="79"/>
      <c r="D115" s="79"/>
      <c r="E115" s="79"/>
      <c r="F115" s="79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70" t="s">
        <v>64</v>
      </c>
      <c r="B119" s="71"/>
      <c r="C119" s="71"/>
      <c r="D119" s="71"/>
      <c r="E119" s="71"/>
      <c r="F119" s="72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0"/>
      <c r="B123" s="60"/>
      <c r="C123" s="60"/>
      <c r="D123" s="60"/>
      <c r="E123" s="60"/>
      <c r="F123" s="60"/>
      <c r="G123" s="60"/>
    </row>
    <row r="124" spans="1:8" x14ac:dyDescent="0.25">
      <c r="A124" s="67" t="s">
        <v>65</v>
      </c>
      <c r="B124" s="68"/>
      <c r="C124" s="68"/>
      <c r="D124" s="68"/>
      <c r="E124" s="68"/>
      <c r="F124" s="69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7" t="s">
        <v>67</v>
      </c>
      <c r="B126" s="68"/>
      <c r="C126" s="68"/>
      <c r="D126" s="68"/>
      <c r="E126" s="68"/>
      <c r="F126" s="69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83"/>
      <c r="B128" s="83"/>
      <c r="C128" s="83"/>
      <c r="D128" s="83"/>
      <c r="E128" s="83"/>
      <c r="F128" s="83"/>
      <c r="G128" s="83"/>
    </row>
    <row r="129" spans="1:8" x14ac:dyDescent="0.25">
      <c r="A129" s="74" t="s">
        <v>69</v>
      </c>
      <c r="B129" s="74"/>
      <c r="C129" s="74"/>
      <c r="D129" s="74"/>
      <c r="E129" s="74"/>
      <c r="F129" s="74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0"/>
      <c r="B132" s="60"/>
      <c r="C132" s="60"/>
      <c r="D132" s="60"/>
      <c r="E132" s="60"/>
      <c r="F132" s="60"/>
      <c r="G132" s="60"/>
    </row>
    <row r="133" spans="1:8" x14ac:dyDescent="0.25">
      <c r="A133" s="74" t="s">
        <v>72</v>
      </c>
      <c r="B133" s="74"/>
      <c r="C133" s="74"/>
      <c r="D133" s="74"/>
      <c r="E133" s="74"/>
      <c r="F133" s="74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0"/>
      <c r="B135" s="60"/>
      <c r="C135" s="60"/>
      <c r="D135" s="60"/>
      <c r="E135" s="60"/>
      <c r="F135" s="60"/>
      <c r="G135" s="60"/>
    </row>
    <row r="136" spans="1:8" ht="21" x14ac:dyDescent="0.35">
      <c r="A136" s="84" t="s">
        <v>74</v>
      </c>
      <c r="B136" s="84"/>
      <c r="C136" s="84"/>
      <c r="D136" s="84"/>
      <c r="E136" s="84"/>
      <c r="F136" s="84"/>
    </row>
    <row r="137" spans="1:8" x14ac:dyDescent="0.25">
      <c r="A137" s="74" t="s">
        <v>75</v>
      </c>
      <c r="B137" s="74"/>
      <c r="C137" s="74"/>
      <c r="D137" s="74"/>
      <c r="E137" s="74"/>
      <c r="F137" s="74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0"/>
      <c r="B140" s="60"/>
      <c r="C140" s="60"/>
      <c r="D140" s="60"/>
      <c r="E140" s="60"/>
      <c r="F140" s="60"/>
      <c r="G140" s="60"/>
      <c r="H140" s="7"/>
    </row>
    <row r="141" spans="1:8" x14ac:dyDescent="0.25">
      <c r="A141" s="60"/>
      <c r="B141" s="60"/>
      <c r="C141" s="60"/>
      <c r="D141" s="60"/>
      <c r="E141" s="60"/>
      <c r="F141" s="60"/>
      <c r="G141" s="60"/>
    </row>
    <row r="142" spans="1:8" ht="21" x14ac:dyDescent="0.35">
      <c r="A142" s="64" t="s">
        <v>78</v>
      </c>
      <c r="B142" s="65"/>
      <c r="C142" s="65"/>
      <c r="D142" s="65"/>
      <c r="E142" s="65"/>
      <c r="F142" s="66"/>
    </row>
    <row r="143" spans="1:8" x14ac:dyDescent="0.25">
      <c r="A143" s="67" t="s">
        <v>79</v>
      </c>
      <c r="B143" s="68"/>
      <c r="C143" s="68"/>
      <c r="D143" s="68"/>
      <c r="E143" s="68"/>
      <c r="F143" s="69"/>
    </row>
    <row r="144" spans="1:8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79" t="s">
        <v>80</v>
      </c>
      <c r="B145" s="79"/>
      <c r="C145" s="79"/>
      <c r="D145" s="79"/>
      <c r="E145" s="79"/>
      <c r="F145" s="79"/>
    </row>
    <row r="146" spans="1:7" x14ac:dyDescent="0.25">
      <c r="A146" s="14" t="s">
        <v>81</v>
      </c>
      <c r="B146" s="27">
        <v>0</v>
      </c>
      <c r="C146" s="27">
        <v>2842</v>
      </c>
      <c r="D146" s="27"/>
      <c r="E146" s="27">
        <v>1388</v>
      </c>
      <c r="F146" s="27">
        <f>SUM(B146:E146)</f>
        <v>4230</v>
      </c>
    </row>
    <row r="147" spans="1:7" x14ac:dyDescent="0.25">
      <c r="A147" s="14" t="s">
        <v>82</v>
      </c>
      <c r="B147" s="27">
        <v>0</v>
      </c>
      <c r="C147" s="27">
        <v>64.81</v>
      </c>
      <c r="D147" s="27"/>
      <c r="E147" s="27">
        <v>14.6485</v>
      </c>
      <c r="F147" s="11">
        <f>SUM(B147:E147)</f>
        <v>79.458500000000001</v>
      </c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79" t="s">
        <v>83</v>
      </c>
      <c r="B149" s="79"/>
      <c r="C149" s="79"/>
      <c r="D149" s="79"/>
      <c r="E149" s="79"/>
      <c r="F149" s="79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79" t="s">
        <v>86</v>
      </c>
      <c r="B153" s="79"/>
      <c r="C153" s="79"/>
      <c r="D153" s="79"/>
      <c r="E153" s="79"/>
      <c r="F153" s="79"/>
    </row>
    <row r="154" spans="1:7" x14ac:dyDescent="0.25">
      <c r="A154" s="14" t="s">
        <v>87</v>
      </c>
      <c r="B154" s="27">
        <v>0</v>
      </c>
      <c r="C154" s="27">
        <v>68</v>
      </c>
      <c r="D154" s="27">
        <v>7599</v>
      </c>
      <c r="E154" s="27">
        <v>0</v>
      </c>
      <c r="F154" s="27">
        <f>SUM(B154:E154)</f>
        <v>7667</v>
      </c>
      <c r="G154"/>
    </row>
    <row r="155" spans="1:7" x14ac:dyDescent="0.25">
      <c r="A155" s="14" t="s">
        <v>88</v>
      </c>
      <c r="B155" s="27">
        <v>0</v>
      </c>
      <c r="C155" s="27">
        <v>0.88</v>
      </c>
      <c r="D155" s="27">
        <v>175.35300000000001</v>
      </c>
      <c r="E155" s="27">
        <v>0</v>
      </c>
      <c r="F155" s="11">
        <f>SUM(B155:E155)</f>
        <v>176.233</v>
      </c>
      <c r="G155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70" t="s">
        <v>89</v>
      </c>
      <c r="B157" s="71"/>
      <c r="C157" s="71"/>
      <c r="D157" s="71"/>
      <c r="E157" s="71"/>
      <c r="F157" s="72"/>
    </row>
    <row r="158" spans="1:7" x14ac:dyDescent="0.25">
      <c r="A158" s="18" t="s">
        <v>90</v>
      </c>
      <c r="B158" s="19">
        <v>0</v>
      </c>
      <c r="C158" s="19">
        <v>2910</v>
      </c>
      <c r="D158" s="19">
        <v>7599</v>
      </c>
      <c r="E158" s="19">
        <f>E146+E154</f>
        <v>1388</v>
      </c>
      <c r="F158" s="19">
        <f>SUM(B158:E158)</f>
        <v>11897</v>
      </c>
    </row>
    <row r="159" spans="1:7" x14ac:dyDescent="0.25">
      <c r="A159" s="18" t="s">
        <v>91</v>
      </c>
      <c r="B159" s="19">
        <v>0</v>
      </c>
      <c r="C159" s="19">
        <v>65.69</v>
      </c>
      <c r="D159" s="19">
        <v>175.35300000000001</v>
      </c>
      <c r="E159" s="19">
        <f>E147+E155</f>
        <v>14.6485</v>
      </c>
      <c r="F159" s="22">
        <f>SUM(B159:E159)</f>
        <v>255.69150000000002</v>
      </c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74" t="s">
        <v>92</v>
      </c>
      <c r="B161" s="74"/>
      <c r="C161" s="74"/>
      <c r="D161" s="74"/>
      <c r="E161" s="74"/>
      <c r="F161" s="74"/>
    </row>
    <row r="162" spans="1:7" x14ac:dyDescent="0.25">
      <c r="A162" s="14" t="s">
        <v>87</v>
      </c>
      <c r="B162" s="27">
        <v>2815</v>
      </c>
      <c r="C162" s="27">
        <v>36066</v>
      </c>
      <c r="D162" s="27">
        <v>5804</v>
      </c>
      <c r="E162" s="27">
        <v>28061</v>
      </c>
      <c r="F162" s="27">
        <f>SUM(B162:E162)</f>
        <v>72746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251.08276699999999</v>
      </c>
      <c r="D163" s="27">
        <v>90.116249999999994</v>
      </c>
      <c r="E163" s="27">
        <v>189.93645900000001</v>
      </c>
      <c r="F163" s="11">
        <f>SUM(B163:E163)</f>
        <v>597.49209399999995</v>
      </c>
    </row>
    <row r="164" spans="1:7" x14ac:dyDescent="0.25">
      <c r="A164" s="60"/>
      <c r="B164" s="60"/>
      <c r="C164" s="60"/>
      <c r="D164" s="60"/>
      <c r="E164" s="60"/>
      <c r="F164" s="60"/>
    </row>
    <row r="165" spans="1:7" x14ac:dyDescent="0.25">
      <c r="A165" s="67" t="s">
        <v>93</v>
      </c>
      <c r="B165" s="68"/>
      <c r="C165" s="68"/>
      <c r="D165" s="68"/>
      <c r="E165" s="68"/>
      <c r="F165" s="69"/>
    </row>
    <row r="166" spans="1:7" x14ac:dyDescent="0.25">
      <c r="A166" s="70" t="s">
        <v>94</v>
      </c>
      <c r="B166" s="71"/>
      <c r="C166" s="71"/>
      <c r="D166" s="71"/>
      <c r="E166" s="71"/>
      <c r="F166" s="72"/>
    </row>
    <row r="167" spans="1:7" x14ac:dyDescent="0.25">
      <c r="A167" s="14" t="s">
        <v>95</v>
      </c>
      <c r="B167" s="27">
        <v>711</v>
      </c>
      <c r="C167" s="27">
        <v>4617</v>
      </c>
      <c r="D167" s="27">
        <v>91</v>
      </c>
      <c r="E167" s="27">
        <v>549</v>
      </c>
      <c r="F167" s="27">
        <f>SUM(B167:E167)</f>
        <v>5968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104.100621</v>
      </c>
      <c r="D168" s="27">
        <v>3</v>
      </c>
      <c r="E168" s="27">
        <v>19.344999999999999</v>
      </c>
      <c r="F168" s="11">
        <f>SUM(B168:E168)</f>
        <v>151.33062100000001</v>
      </c>
    </row>
    <row r="169" spans="1:7" x14ac:dyDescent="0.25">
      <c r="A169" s="60"/>
      <c r="B169" s="60"/>
      <c r="C169" s="60"/>
      <c r="D169" s="60"/>
      <c r="E169" s="60"/>
      <c r="F169" s="60"/>
    </row>
    <row r="170" spans="1:7" x14ac:dyDescent="0.25">
      <c r="A170" s="70" t="s">
        <v>97</v>
      </c>
      <c r="B170" s="71"/>
      <c r="C170" s="71"/>
      <c r="D170" s="71"/>
      <c r="E170" s="71"/>
      <c r="F170" s="72"/>
    </row>
    <row r="171" spans="1:7" x14ac:dyDescent="0.25">
      <c r="A171" s="14" t="s">
        <v>98</v>
      </c>
      <c r="B171" s="27">
        <v>1907</v>
      </c>
      <c r="C171" s="27">
        <v>495</v>
      </c>
      <c r="D171" s="27">
        <v>94</v>
      </c>
      <c r="E171" s="27">
        <v>381</v>
      </c>
      <c r="F171" s="27">
        <f>SUM(B171:E171)</f>
        <v>2877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10.436999999999999</v>
      </c>
      <c r="D172" s="27">
        <v>2.4</v>
      </c>
      <c r="E172" s="27">
        <v>8.2949999999999999</v>
      </c>
      <c r="F172" s="11">
        <f>SUM(B172:E172)</f>
        <v>87.87700000000001</v>
      </c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70" t="s">
        <v>99</v>
      </c>
      <c r="B174" s="71"/>
      <c r="C174" s="71"/>
      <c r="D174" s="71"/>
      <c r="E174" s="71"/>
      <c r="F174" s="72"/>
    </row>
    <row r="175" spans="1:7" x14ac:dyDescent="0.25">
      <c r="A175" s="14" t="s">
        <v>98</v>
      </c>
      <c r="B175" s="27">
        <v>205</v>
      </c>
      <c r="C175" s="27">
        <v>378</v>
      </c>
      <c r="D175" s="27">
        <v>180</v>
      </c>
      <c r="E175" s="27">
        <v>54</v>
      </c>
      <c r="F175" s="27">
        <f>SUM(B175:E175)</f>
        <v>817</v>
      </c>
    </row>
    <row r="176" spans="1:7" x14ac:dyDescent="0.25">
      <c r="A176" s="14" t="s">
        <v>96</v>
      </c>
      <c r="B176" s="27">
        <f>21580000/1000000</f>
        <v>21.58</v>
      </c>
      <c r="C176" s="27">
        <v>44.3</v>
      </c>
      <c r="D176" s="27">
        <v>10.35</v>
      </c>
      <c r="E176" s="27">
        <v>5.26</v>
      </c>
      <c r="F176" s="11">
        <f>SUM(B176:E176)</f>
        <v>81.489999999999995</v>
      </c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70" t="s">
        <v>100</v>
      </c>
      <c r="B178" s="71"/>
      <c r="C178" s="71"/>
      <c r="D178" s="71"/>
      <c r="E178" s="71"/>
      <c r="F178" s="72"/>
    </row>
    <row r="179" spans="1:7" x14ac:dyDescent="0.25">
      <c r="A179" s="14" t="s">
        <v>98</v>
      </c>
      <c r="B179" s="27">
        <v>311</v>
      </c>
      <c r="C179" s="27">
        <v>219585</v>
      </c>
      <c r="D179" s="27">
        <v>0</v>
      </c>
      <c r="E179" s="27">
        <v>0</v>
      </c>
      <c r="F179" s="27">
        <f>SUM(B179:E179)</f>
        <v>219896</v>
      </c>
    </row>
    <row r="180" spans="1:7" x14ac:dyDescent="0.25">
      <c r="A180" s="14" t="s">
        <v>96</v>
      </c>
      <c r="B180" s="27">
        <f>12680000/1000000</f>
        <v>12.68</v>
      </c>
      <c r="C180" s="27">
        <v>3600.6110270038002</v>
      </c>
      <c r="D180" s="27">
        <v>0</v>
      </c>
      <c r="E180" s="27">
        <v>0</v>
      </c>
      <c r="F180" s="11">
        <f>SUM(B180:E180)</f>
        <v>3613.2910270038001</v>
      </c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74" t="s">
        <v>101</v>
      </c>
      <c r="B182" s="74"/>
      <c r="C182" s="74"/>
      <c r="D182" s="74"/>
      <c r="E182" s="74"/>
      <c r="F182" s="74"/>
    </row>
    <row r="183" spans="1:7" x14ac:dyDescent="0.25">
      <c r="A183" s="18" t="s">
        <v>102</v>
      </c>
      <c r="B183" s="19">
        <f>+B179+B175+B171+B167</f>
        <v>3134</v>
      </c>
      <c r="C183" s="19">
        <v>225075</v>
      </c>
      <c r="D183" s="19">
        <v>365</v>
      </c>
      <c r="E183" s="19">
        <f>+E179+E175+E171+E167</f>
        <v>984</v>
      </c>
      <c r="F183" s="19">
        <f>SUM(B183:E183)</f>
        <v>229558</v>
      </c>
    </row>
    <row r="184" spans="1:7" x14ac:dyDescent="0.25">
      <c r="A184" s="18" t="s">
        <v>103</v>
      </c>
      <c r="B184" s="19">
        <f>+B180+B176+B172+B168</f>
        <v>125.89</v>
      </c>
      <c r="C184" s="19">
        <v>3759.4486480038004</v>
      </c>
      <c r="D184" s="19">
        <v>15.75</v>
      </c>
      <c r="E184" s="19">
        <f>+E180+E176+E172+E168</f>
        <v>32.9</v>
      </c>
      <c r="F184" s="22">
        <f>SUM(B184:E184)</f>
        <v>3933.9886480038003</v>
      </c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74" t="s">
        <v>104</v>
      </c>
      <c r="B186" s="74"/>
      <c r="C186" s="74"/>
      <c r="D186" s="74"/>
      <c r="E186" s="74"/>
      <c r="F186" s="74"/>
    </row>
    <row r="187" spans="1:7" x14ac:dyDescent="0.25">
      <c r="A187" s="14" t="s">
        <v>105</v>
      </c>
      <c r="B187" s="27">
        <v>3574</v>
      </c>
      <c r="C187" s="27">
        <v>3997</v>
      </c>
      <c r="D187" s="27">
        <v>75</v>
      </c>
      <c r="E187" s="27">
        <f>E162+E167+E171+E175+E158</f>
        <v>30433</v>
      </c>
      <c r="F187" s="27">
        <f>SUM(B187:E187)</f>
        <v>38079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259.07761600000003</v>
      </c>
      <c r="D188" s="27">
        <v>2.96</v>
      </c>
      <c r="E188" s="27">
        <f>E163+E168+E172+E176+E159</f>
        <v>237.484959</v>
      </c>
      <c r="F188" s="11">
        <f>SUM(B188:E188)</f>
        <v>532.996757</v>
      </c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74" t="s">
        <v>107</v>
      </c>
      <c r="B190" s="74"/>
      <c r="C190" s="74"/>
      <c r="D190" s="74"/>
      <c r="E190" s="74"/>
      <c r="F190" s="74"/>
    </row>
    <row r="191" spans="1:7" x14ac:dyDescent="0.25">
      <c r="A191" s="18" t="s">
        <v>108</v>
      </c>
      <c r="B191" s="19">
        <f>B187+B162+B183</f>
        <v>9523</v>
      </c>
      <c r="C191" s="19">
        <v>268048</v>
      </c>
      <c r="D191" s="19">
        <v>13843</v>
      </c>
      <c r="E191" s="19">
        <f>E158+E162+E183+E187</f>
        <v>60866</v>
      </c>
      <c r="F191" s="19">
        <f>SUM(B191:E191)</f>
        <v>352280</v>
      </c>
    </row>
    <row r="192" spans="1:7" x14ac:dyDescent="0.25">
      <c r="A192" s="18" t="s">
        <v>109</v>
      </c>
      <c r="B192" s="19">
        <f>B188+B163+B184</f>
        <v>225.7208</v>
      </c>
      <c r="C192" s="19">
        <v>4335.2990310038003</v>
      </c>
      <c r="D192" s="19">
        <v>284.17925000000002</v>
      </c>
      <c r="E192" s="19">
        <f>E159+E184+E163+E188</f>
        <v>474.96991800000001</v>
      </c>
      <c r="F192" s="22">
        <f>SUM(B192:E192)</f>
        <v>5320.1689990038003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3C7F3-834D-4EBF-B22E-7E5DD978377C}">
  <dimension ref="A1:BD196"/>
  <sheetViews>
    <sheetView topLeftCell="A176" zoomScaleNormal="100" workbookViewId="0">
      <selection activeCell="F191" sqref="F191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>
        <v>99223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109525</v>
      </c>
    </row>
    <row r="56" spans="2:9" x14ac:dyDescent="0.25">
      <c r="B56" s="14" t="s">
        <v>47</v>
      </c>
      <c r="C56" s="27">
        <v>65981.202659999995</v>
      </c>
      <c r="D56" s="27">
        <v>6958.7942799999701</v>
      </c>
      <c r="E56" s="27">
        <v>1939.603552</v>
      </c>
      <c r="F56" s="27">
        <v>9535</v>
      </c>
      <c r="G56" s="27">
        <f t="shared" si="0"/>
        <v>84414.600491999969</v>
      </c>
    </row>
    <row r="57" spans="2:9" x14ac:dyDescent="0.25">
      <c r="B57" s="14" t="s">
        <v>48</v>
      </c>
      <c r="C57" s="27">
        <v>13.733882265200601</v>
      </c>
      <c r="D57" s="27">
        <v>38</v>
      </c>
      <c r="E57" s="27">
        <v>20.976101568334578</v>
      </c>
      <c r="F57" s="27">
        <v>29</v>
      </c>
      <c r="G57" s="27">
        <f>AVERAGE(C57:F57)</f>
        <v>25.427495958383794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>
        <v>5123</v>
      </c>
      <c r="D67" s="27">
        <v>1504</v>
      </c>
      <c r="E67" s="27">
        <v>1667</v>
      </c>
      <c r="F67" s="27">
        <v>9883</v>
      </c>
      <c r="G67" s="27">
        <f t="shared" si="0"/>
        <v>18177</v>
      </c>
    </row>
    <row r="68" spans="2:8" x14ac:dyDescent="0.25">
      <c r="B68" s="14" t="s">
        <v>47</v>
      </c>
      <c r="C68" s="27">
        <v>4126.4220789999999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21056.830879000001</v>
      </c>
    </row>
    <row r="69" spans="2:8" x14ac:dyDescent="0.25">
      <c r="B69" s="14" t="s">
        <v>48</v>
      </c>
      <c r="C69" s="27">
        <v>38.005660745656797</v>
      </c>
      <c r="D69" s="27">
        <v>55</v>
      </c>
      <c r="E69" s="27">
        <v>50.941211757648468</v>
      </c>
      <c r="F69" s="27">
        <v>38</v>
      </c>
      <c r="G69" s="27">
        <f>AVERAGE(C69:F69)</f>
        <v>45.486718125826314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>
        <f>+C55+C67</f>
        <v>104346</v>
      </c>
      <c r="D73" s="19">
        <v>6500</v>
      </c>
      <c r="E73" s="19">
        <v>3006</v>
      </c>
      <c r="F73" s="19">
        <v>13850</v>
      </c>
      <c r="G73" s="19">
        <f>SUM(C73:F73)</f>
        <v>127702</v>
      </c>
    </row>
    <row r="74" spans="2:8" x14ac:dyDescent="0.25">
      <c r="B74" s="18" t="s">
        <v>47</v>
      </c>
      <c r="C74" s="19">
        <f>+C56+C68</f>
        <v>70107.624738999992</v>
      </c>
      <c r="D74" s="19">
        <v>8692.5974599999699</v>
      </c>
      <c r="E74" s="19">
        <v>4270.2091719999999</v>
      </c>
      <c r="F74" s="19">
        <v>22401</v>
      </c>
      <c r="G74" s="22">
        <f>SUM(C74:F74)</f>
        <v>105471.43137099997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>
        <v>1460</v>
      </c>
      <c r="E146" s="27"/>
      <c r="F146" s="27">
        <v>1080</v>
      </c>
      <c r="G146" s="27">
        <f>SUM(C146:F146)</f>
        <v>2540</v>
      </c>
    </row>
    <row r="147" spans="2:8" x14ac:dyDescent="0.25">
      <c r="B147" s="14" t="s">
        <v>82</v>
      </c>
      <c r="C147" s="27">
        <v>0</v>
      </c>
      <c r="D147" s="27">
        <v>32.024000000000001</v>
      </c>
      <c r="E147" s="27"/>
      <c r="F147" s="27">
        <v>11.694000000000001</v>
      </c>
      <c r="G147" s="11">
        <f>SUM(C147:F147)</f>
        <v>43.718000000000004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27">
        <v>0</v>
      </c>
      <c r="D154" s="27">
        <v>223</v>
      </c>
      <c r="E154" s="27">
        <v>0</v>
      </c>
      <c r="F154" s="27">
        <v>0</v>
      </c>
      <c r="G154" s="27">
        <f>SUM(C154:F154)</f>
        <v>223</v>
      </c>
      <c r="H154"/>
    </row>
    <row r="155" spans="2:8" x14ac:dyDescent="0.25">
      <c r="B155" s="14" t="s">
        <v>88</v>
      </c>
      <c r="C155" s="27">
        <v>0</v>
      </c>
      <c r="D155" s="27">
        <v>2.86</v>
      </c>
      <c r="E155" s="27">
        <v>0</v>
      </c>
      <c r="F155" s="27">
        <v>0</v>
      </c>
      <c r="G155" s="11">
        <f>SUM(C155:F155)</f>
        <v>2.86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19">
        <v>1683</v>
      </c>
      <c r="E158" s="19">
        <v>0</v>
      </c>
      <c r="F158" s="19">
        <f>+F146+F154</f>
        <v>1080</v>
      </c>
      <c r="G158" s="19">
        <f>SUM(C158:F158)</f>
        <v>2763</v>
      </c>
    </row>
    <row r="159" spans="2:8" x14ac:dyDescent="0.25">
      <c r="B159" s="18" t="s">
        <v>91</v>
      </c>
      <c r="C159" s="19">
        <v>0</v>
      </c>
      <c r="D159" s="19">
        <v>34.884</v>
      </c>
      <c r="E159" s="19">
        <v>0</v>
      </c>
      <c r="F159" s="19">
        <f>+F147+F155</f>
        <v>11.694000000000001</v>
      </c>
      <c r="G159" s="22">
        <f>SUM(C159:F159)</f>
        <v>46.578000000000003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>
        <v>2484</v>
      </c>
      <c r="D162" s="27">
        <v>42651</v>
      </c>
      <c r="E162" s="27">
        <v>5318</v>
      </c>
      <c r="F162" s="27">
        <v>25370</v>
      </c>
      <c r="G162" s="27">
        <f>SUM(C162:F162)</f>
        <v>75823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224.88683099999997</v>
      </c>
      <c r="E163" s="27">
        <v>83.471367000000001</v>
      </c>
      <c r="F163" s="27">
        <v>161.55137500000001</v>
      </c>
      <c r="G163" s="11">
        <f>SUM(C163:F163)</f>
        <v>529.07308699999999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>
        <v>751</v>
      </c>
      <c r="D167" s="27">
        <v>3068</v>
      </c>
      <c r="E167" s="27">
        <v>80</v>
      </c>
      <c r="F167" s="27">
        <v>468</v>
      </c>
      <c r="G167" s="27">
        <f>SUM(C167:F167)</f>
        <v>4367</v>
      </c>
    </row>
    <row r="168" spans="2:8" x14ac:dyDescent="0.25">
      <c r="B168" s="14" t="s">
        <v>96</v>
      </c>
      <c r="C168" s="27">
        <f>26285000/1000000</f>
        <v>26.285</v>
      </c>
      <c r="D168" s="27">
        <v>70.86038400000001</v>
      </c>
      <c r="E168" s="27">
        <v>2.6</v>
      </c>
      <c r="F168" s="27">
        <v>17</v>
      </c>
      <c r="G168" s="11">
        <f>SUM(C168:F168)</f>
        <v>116.745384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>
        <v>1692</v>
      </c>
      <c r="D171" s="27">
        <v>437</v>
      </c>
      <c r="E171" s="27">
        <v>110</v>
      </c>
      <c r="F171" s="27">
        <v>332</v>
      </c>
      <c r="G171" s="27">
        <f>SUM(C171:F171)</f>
        <v>2571</v>
      </c>
    </row>
    <row r="172" spans="2:8" x14ac:dyDescent="0.25">
      <c r="B172" s="14" t="s">
        <v>96</v>
      </c>
      <c r="C172" s="27">
        <f>59220000/1000000</f>
        <v>59.22</v>
      </c>
      <c r="D172" s="27">
        <v>9.1769999999999996</v>
      </c>
      <c r="E172" s="27">
        <v>2.8</v>
      </c>
      <c r="F172" s="27">
        <v>7.298</v>
      </c>
      <c r="G172" s="11">
        <f>SUM(C172:F172)</f>
        <v>78.49499999999999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>
        <v>190</v>
      </c>
      <c r="D175" s="27">
        <v>327</v>
      </c>
      <c r="E175" s="27">
        <v>169</v>
      </c>
      <c r="F175" s="27">
        <v>35</v>
      </c>
      <c r="G175" s="27">
        <f>SUM(C175:F175)</f>
        <v>721</v>
      </c>
    </row>
    <row r="176" spans="2:8" x14ac:dyDescent="0.25">
      <c r="B176" s="14" t="s">
        <v>96</v>
      </c>
      <c r="C176" s="27">
        <f>19840000/1000000</f>
        <v>19.84</v>
      </c>
      <c r="D176" s="27">
        <v>34.51</v>
      </c>
      <c r="E176" s="27">
        <v>9.74</v>
      </c>
      <c r="F176" s="27">
        <v>3.51</v>
      </c>
      <c r="G176" s="11">
        <f>SUM(C176:F176)</f>
        <v>67.599999999999994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>
        <v>261</v>
      </c>
      <c r="D179" s="27">
        <v>241055</v>
      </c>
      <c r="E179" s="27">
        <v>0</v>
      </c>
      <c r="F179" s="27">
        <v>0</v>
      </c>
      <c r="G179" s="27">
        <f>SUM(C179:F179)</f>
        <v>241316</v>
      </c>
    </row>
    <row r="180" spans="2:8" x14ac:dyDescent="0.25">
      <c r="B180" s="14" t="s">
        <v>96</v>
      </c>
      <c r="C180" s="27">
        <f>10625000/1000000</f>
        <v>10.625</v>
      </c>
      <c r="D180" s="27">
        <v>3586.03212544703</v>
      </c>
      <c r="E180" s="27">
        <v>0</v>
      </c>
      <c r="F180" s="27">
        <v>0</v>
      </c>
      <c r="G180" s="11">
        <f>SUM(C180:F180)</f>
        <v>3596.65712544703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>
        <f>+C179+C175+C171+C167</f>
        <v>2894</v>
      </c>
      <c r="D183" s="19">
        <v>244887</v>
      </c>
      <c r="E183" s="19">
        <v>359</v>
      </c>
      <c r="F183" s="19">
        <f>+F179+F175+F171+F167</f>
        <v>835</v>
      </c>
      <c r="G183" s="19">
        <f>SUM(C183:F183)</f>
        <v>248975</v>
      </c>
    </row>
    <row r="184" spans="2:8" x14ac:dyDescent="0.25">
      <c r="B184" s="18" t="s">
        <v>103</v>
      </c>
      <c r="C184" s="19">
        <f>+C180+C176+C172+C168</f>
        <v>115.97</v>
      </c>
      <c r="D184" s="19">
        <v>3700.57950944703</v>
      </c>
      <c r="E184" s="19">
        <v>15.14</v>
      </c>
      <c r="F184" s="19">
        <f>+F180+F176+F172+F168</f>
        <v>27.808</v>
      </c>
      <c r="G184" s="22">
        <f>SUM(C184:F184)</f>
        <v>3859.4975094470296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>
        <v>2834</v>
      </c>
      <c r="D187" s="27">
        <v>4278</v>
      </c>
      <c r="E187" s="27">
        <v>65</v>
      </c>
      <c r="F187" s="27">
        <v>27285</v>
      </c>
      <c r="G187" s="27">
        <f>SUM(C187:F187)</f>
        <v>34462</v>
      </c>
    </row>
    <row r="188" spans="2:8" x14ac:dyDescent="0.25">
      <c r="B188" s="14" t="s">
        <v>106</v>
      </c>
      <c r="C188" s="27">
        <f>26489348/1000000</f>
        <v>26.489348</v>
      </c>
      <c r="D188" s="27">
        <v>231.704836</v>
      </c>
      <c r="E188" s="27">
        <v>2.6</v>
      </c>
      <c r="F188" s="27">
        <v>201.073375</v>
      </c>
      <c r="G188" s="11">
        <f>SUM(C188:F188)</f>
        <v>461.86755900000003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8212</v>
      </c>
      <c r="D191" s="19">
        <v>293499</v>
      </c>
      <c r="E191" s="19">
        <v>5742</v>
      </c>
      <c r="F191" s="19">
        <f>F158+F162+F183+F187</f>
        <v>54570</v>
      </c>
      <c r="G191" s="19">
        <f>SUM(C191:F191)</f>
        <v>362023</v>
      </c>
    </row>
    <row r="192" spans="2:8" x14ac:dyDescent="0.25">
      <c r="B192" s="18" t="s">
        <v>109</v>
      </c>
      <c r="C192" s="19">
        <f>C188+C163+C184</f>
        <v>201.622862</v>
      </c>
      <c r="D192" s="19">
        <v>4192.0551764470301</v>
      </c>
      <c r="E192" s="19">
        <v>101.211367</v>
      </c>
      <c r="F192" s="19">
        <f>F159+F184+F163+F188</f>
        <v>402.12675000000002</v>
      </c>
      <c r="G192" s="22">
        <f>SUM(C192:F192)</f>
        <v>4897.0161554470305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6B81-47F3-49EF-B97C-383C9B539BD1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5.285156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>
        <v>111691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123508</v>
      </c>
    </row>
    <row r="56" spans="2:9" x14ac:dyDescent="0.25">
      <c r="B56" s="14" t="s">
        <v>47</v>
      </c>
      <c r="C56" s="27">
        <v>77961.198136999999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99134.155253999954</v>
      </c>
    </row>
    <row r="57" spans="2:9" x14ac:dyDescent="0.25">
      <c r="B57" s="14" t="s">
        <v>48</v>
      </c>
      <c r="C57" s="27">
        <v>14.071339678219401</v>
      </c>
      <c r="D57" s="27">
        <v>39</v>
      </c>
      <c r="E57" s="27">
        <v>20.917256011315416</v>
      </c>
      <c r="F57" s="27">
        <v>29</v>
      </c>
      <c r="G57" s="27">
        <f>AVERAGE(C57:F57)</f>
        <v>25.747148922383705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>
        <v>6808</v>
      </c>
      <c r="D67" s="27">
        <v>2003</v>
      </c>
      <c r="E67" s="27">
        <v>1938</v>
      </c>
      <c r="F67" s="27">
        <v>11904</v>
      </c>
      <c r="G67" s="27">
        <f t="shared" si="0"/>
        <v>22653</v>
      </c>
    </row>
    <row r="68" spans="2:8" x14ac:dyDescent="0.25">
      <c r="B68" s="14" t="s">
        <v>47</v>
      </c>
      <c r="C68" s="27">
        <v>5320.3789779999997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24090.299627</v>
      </c>
    </row>
    <row r="69" spans="2:8" x14ac:dyDescent="0.25">
      <c r="B69" s="14" t="s">
        <v>48</v>
      </c>
      <c r="C69" s="27">
        <v>37.934195064629797</v>
      </c>
      <c r="D69" s="27">
        <v>55</v>
      </c>
      <c r="E69" s="27">
        <v>50.275025799793603</v>
      </c>
      <c r="F69" s="27">
        <v>38</v>
      </c>
      <c r="G69" s="27">
        <f>AVERAGE(C69:F69)</f>
        <v>45.30230521610585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>
        <f>+C55+C67</f>
        <v>118499</v>
      </c>
      <c r="D73" s="19">
        <v>7512</v>
      </c>
      <c r="E73" s="19">
        <v>3352</v>
      </c>
      <c r="F73" s="19">
        <v>16798</v>
      </c>
      <c r="G73" s="19">
        <f>SUM(C73:F73)</f>
        <v>146161</v>
      </c>
    </row>
    <row r="74" spans="2:8" x14ac:dyDescent="0.25">
      <c r="B74" s="18" t="s">
        <v>47</v>
      </c>
      <c r="C74" s="19">
        <f>+C56+C68</f>
        <v>83281.577114999993</v>
      </c>
      <c r="D74" s="19">
        <v>9169.9541889999491</v>
      </c>
      <c r="E74" s="19">
        <v>4361.9235769999996</v>
      </c>
      <c r="F74" s="19">
        <v>26411</v>
      </c>
      <c r="G74" s="22">
        <f>SUM(C74:F74)</f>
        <v>123224.45488099994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>
        <v>0</v>
      </c>
      <c r="D120" s="13">
        <v>1.43</v>
      </c>
      <c r="E120" s="59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>
        <v>1325</v>
      </c>
      <c r="E146" s="27">
        <v>0</v>
      </c>
      <c r="F146" s="1">
        <v>863</v>
      </c>
      <c r="G146" s="27">
        <f>SUM(C146:F146)</f>
        <v>2188</v>
      </c>
    </row>
    <row r="147" spans="2:8" x14ac:dyDescent="0.25">
      <c r="B147" s="14" t="s">
        <v>82</v>
      </c>
      <c r="C147" s="27">
        <v>0</v>
      </c>
      <c r="D147" s="27">
        <v>29.062000000000001</v>
      </c>
      <c r="E147" s="27">
        <v>0</v>
      </c>
      <c r="F147" s="29">
        <v>9.5444999999999993</v>
      </c>
      <c r="G147" s="11">
        <f>SUM(C147:F147)</f>
        <v>38.606499999999997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12982</v>
      </c>
      <c r="E150" s="27">
        <v>0</v>
      </c>
      <c r="F150" s="27">
        <v>0</v>
      </c>
      <c r="G150" s="27">
        <f>SUM(C150:F150)</f>
        <v>12982</v>
      </c>
      <c r="H150"/>
    </row>
    <row r="151" spans="2:8" x14ac:dyDescent="0.25">
      <c r="B151" s="14" t="s">
        <v>85</v>
      </c>
      <c r="C151" s="27">
        <v>0</v>
      </c>
      <c r="D151" s="36">
        <v>517.63</v>
      </c>
      <c r="E151" s="27">
        <v>0</v>
      </c>
      <c r="F151" s="27">
        <v>0</v>
      </c>
      <c r="G151" s="11">
        <f>SUM(C151:F151)</f>
        <v>517.63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27">
        <v>0</v>
      </c>
      <c r="D154" s="27">
        <v>272</v>
      </c>
      <c r="E154" s="27">
        <v>21</v>
      </c>
      <c r="F154" s="27">
        <v>0</v>
      </c>
      <c r="G154" s="27">
        <f>SUM(C154:F154)</f>
        <v>293</v>
      </c>
      <c r="H154"/>
    </row>
    <row r="155" spans="2:8" x14ac:dyDescent="0.25">
      <c r="B155" s="14" t="s">
        <v>88</v>
      </c>
      <c r="C155" s="27">
        <v>0</v>
      </c>
      <c r="D155" s="27">
        <v>3.5</v>
      </c>
      <c r="E155" s="27">
        <v>1</v>
      </c>
      <c r="F155" s="27">
        <v>0</v>
      </c>
      <c r="G155" s="11">
        <f>SUM(C155:F155)</f>
        <v>4.5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19">
        <v>14579</v>
      </c>
      <c r="E158" s="19">
        <v>21</v>
      </c>
      <c r="F158" s="19">
        <f>F146+F154</f>
        <v>863</v>
      </c>
      <c r="G158" s="19">
        <f>SUM(C158:F158)</f>
        <v>15463</v>
      </c>
    </row>
    <row r="159" spans="2:8" x14ac:dyDescent="0.25">
      <c r="B159" s="18" t="s">
        <v>91</v>
      </c>
      <c r="C159" s="19">
        <v>0</v>
      </c>
      <c r="D159" s="19">
        <v>550.19200000000001</v>
      </c>
      <c r="E159" s="19">
        <v>1</v>
      </c>
      <c r="F159" s="19">
        <f>F147+F155</f>
        <v>9.5444999999999993</v>
      </c>
      <c r="G159" s="22">
        <f>SUM(C159:F159)</f>
        <v>560.73649999999998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>
        <v>3268</v>
      </c>
      <c r="D162" s="27">
        <v>54174</v>
      </c>
      <c r="E162" s="27">
        <v>6762</v>
      </c>
      <c r="F162" s="27">
        <v>32177</v>
      </c>
      <c r="G162" s="27">
        <f>SUM(C162:F162)</f>
        <v>96381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234.33272200000002</v>
      </c>
      <c r="E163" s="27">
        <v>110.2</v>
      </c>
      <c r="F163" s="27">
        <v>206.08831900000001</v>
      </c>
      <c r="G163" s="11">
        <f>SUM(C163:F163)</f>
        <v>627.50081900000009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>
        <v>896</v>
      </c>
      <c r="D167" s="27">
        <v>3504</v>
      </c>
      <c r="E167" s="27">
        <v>88</v>
      </c>
      <c r="F167" s="27">
        <v>569</v>
      </c>
      <c r="G167" s="27">
        <f>SUM(C167:F167)</f>
        <v>5057</v>
      </c>
    </row>
    <row r="168" spans="2:8" x14ac:dyDescent="0.25">
      <c r="B168" s="14" t="s">
        <v>96</v>
      </c>
      <c r="C168" s="27">
        <f>31360000/1000000</f>
        <v>31.36</v>
      </c>
      <c r="D168" s="27">
        <v>79.051487999999992</v>
      </c>
      <c r="E168" s="27">
        <v>3.4</v>
      </c>
      <c r="F168" s="27">
        <v>20.14</v>
      </c>
      <c r="G168" s="11">
        <f>SUM(C168:F168)</f>
        <v>133.95148799999998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>
        <v>2191</v>
      </c>
      <c r="D171" s="27">
        <v>461</v>
      </c>
      <c r="E171" s="27">
        <v>116</v>
      </c>
      <c r="F171" s="27">
        <v>420</v>
      </c>
      <c r="G171" s="27">
        <f>SUM(C171:F171)</f>
        <v>3188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9.6809999999999992</v>
      </c>
      <c r="E172" s="27">
        <v>2.9</v>
      </c>
      <c r="F172" s="27">
        <v>9.23</v>
      </c>
      <c r="G172" s="11">
        <f>SUM(C172:F172)</f>
        <v>98.496000000000009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>
        <v>276</v>
      </c>
      <c r="D175" s="27">
        <v>443</v>
      </c>
      <c r="E175" s="27">
        <v>245</v>
      </c>
      <c r="F175" s="27">
        <v>41</v>
      </c>
      <c r="G175" s="27">
        <f>SUM(C175:F175)</f>
        <v>1005</v>
      </c>
    </row>
    <row r="176" spans="2:8" x14ac:dyDescent="0.25">
      <c r="B176" s="14" t="s">
        <v>96</v>
      </c>
      <c r="C176" s="27">
        <f>29000000/1000000</f>
        <v>29</v>
      </c>
      <c r="D176" s="27">
        <v>46.77</v>
      </c>
      <c r="E176" s="27">
        <v>13.8</v>
      </c>
      <c r="F176" s="27">
        <v>4.03</v>
      </c>
      <c r="G176" s="11">
        <f>SUM(C176:F176)</f>
        <v>93.600000000000009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>
        <v>301</v>
      </c>
      <c r="D179" s="27">
        <v>248132</v>
      </c>
      <c r="E179" s="27">
        <v>0</v>
      </c>
      <c r="F179" s="27">
        <v>0</v>
      </c>
      <c r="G179" s="27">
        <f>SUM(C179:F179)</f>
        <v>248433</v>
      </c>
    </row>
    <row r="180" spans="2:8" x14ac:dyDescent="0.25">
      <c r="B180" s="14" t="s">
        <v>96</v>
      </c>
      <c r="C180" s="27">
        <f>12275000/1000000</f>
        <v>12.275</v>
      </c>
      <c r="D180" s="27">
        <v>4287.4262658710104</v>
      </c>
      <c r="E180" s="27">
        <v>0</v>
      </c>
      <c r="F180" s="27">
        <v>0</v>
      </c>
      <c r="G180" s="11">
        <f>SUM(C180:F180)</f>
        <v>4299.70126587101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>
        <f>+C179+C175+C171+C167</f>
        <v>3664</v>
      </c>
      <c r="D183" s="19">
        <v>252540</v>
      </c>
      <c r="E183" s="19">
        <f>E167+E171+E175+E179</f>
        <v>449</v>
      </c>
      <c r="F183" s="19">
        <f>+F179+F175+F171+F167</f>
        <v>1030</v>
      </c>
      <c r="G183" s="19">
        <f>SUM(C183:F183)</f>
        <v>257683</v>
      </c>
    </row>
    <row r="184" spans="2:8" x14ac:dyDescent="0.25">
      <c r="B184" s="18" t="s">
        <v>103</v>
      </c>
      <c r="C184" s="19">
        <f>+C180+C176+C172+C168</f>
        <v>149.32</v>
      </c>
      <c r="D184" s="19">
        <v>4422.9287538710105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4625.7487538710102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>
        <v>1834</v>
      </c>
      <c r="D187" s="27">
        <v>20653</v>
      </c>
      <c r="E187" s="27">
        <v>85</v>
      </c>
      <c r="F187" s="27">
        <v>34070</v>
      </c>
      <c r="G187" s="27">
        <f>SUM(C187:F187)</f>
        <v>56642</v>
      </c>
    </row>
    <row r="188" spans="2:8" x14ac:dyDescent="0.25">
      <c r="B188" s="14" t="s">
        <v>106</v>
      </c>
      <c r="C188" s="27">
        <f>19208396/1000000</f>
        <v>19.208396</v>
      </c>
      <c r="D188" s="27">
        <v>290.43473600000004</v>
      </c>
      <c r="E188" s="27">
        <v>3.36</v>
      </c>
      <c r="F188" s="27">
        <v>249.052819</v>
      </c>
      <c r="G188" s="11">
        <f>SUM(C188:F188)</f>
        <v>562.05595100000005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8766</v>
      </c>
      <c r="D191" s="19">
        <v>341946</v>
      </c>
      <c r="E191" s="19">
        <v>7296</v>
      </c>
      <c r="F191" s="19">
        <f>F158+F162+F183+F187</f>
        <v>68140</v>
      </c>
      <c r="G191" s="19">
        <f>SUM(C191:F191)</f>
        <v>426148</v>
      </c>
    </row>
    <row r="192" spans="2:8" x14ac:dyDescent="0.25">
      <c r="B192" s="18" t="s">
        <v>109</v>
      </c>
      <c r="C192" s="19">
        <f>C188+C163+C184</f>
        <v>245.408174</v>
      </c>
      <c r="D192" s="19">
        <v>5497.8882118710108</v>
      </c>
      <c r="E192" s="19">
        <v>134</v>
      </c>
      <c r="F192" s="19">
        <f>F159+F184+F163+F188</f>
        <v>498.08563800000002</v>
      </c>
      <c r="G192" s="22">
        <f>SUM(C192:F192)</f>
        <v>6375.3820238710105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0AC9-E0AA-4722-818E-3FED0B079F2F}">
  <dimension ref="A1:BD196"/>
  <sheetViews>
    <sheetView tabSelected="1" zoomScaleNormal="100" workbookViewId="0">
      <selection activeCell="F191" sqref="F191"/>
    </sheetView>
  </sheetViews>
  <sheetFormatPr baseColWidth="10" defaultColWidth="9.140625" defaultRowHeight="15" x14ac:dyDescent="0.25"/>
  <cols>
    <col min="1" max="1" width="11.42578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4.710937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>
        <v>55242</v>
      </c>
      <c r="D6" s="12">
        <v>8160</v>
      </c>
      <c r="E6" s="12">
        <v>8164</v>
      </c>
      <c r="F6" s="12">
        <v>9841</v>
      </c>
      <c r="G6" s="12">
        <f>+F6+E6+D6+C6</f>
        <v>81407</v>
      </c>
    </row>
    <row r="7" spans="1:7" x14ac:dyDescent="0.25">
      <c r="B7" s="14" t="s">
        <v>10</v>
      </c>
      <c r="C7" s="12">
        <v>552</v>
      </c>
      <c r="D7" s="12">
        <v>249</v>
      </c>
      <c r="E7" s="12">
        <v>24</v>
      </c>
      <c r="F7" s="12">
        <v>145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55794</v>
      </c>
      <c r="D8" s="25">
        <f>+D6+D7</f>
        <v>8409</v>
      </c>
      <c r="E8" s="25">
        <v>8188</v>
      </c>
      <c r="F8" s="25">
        <v>9986</v>
      </c>
      <c r="G8" s="25">
        <f>+F8+E8+D8+C8</f>
        <v>82377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7">
        <v>777794</v>
      </c>
      <c r="D12" s="17">
        <v>100946</v>
      </c>
      <c r="E12" s="17">
        <v>42324</v>
      </c>
      <c r="F12" s="17">
        <v>0</v>
      </c>
      <c r="G12" s="17">
        <f>SUM(C12:F12)</f>
        <v>921064</v>
      </c>
    </row>
    <row r="13" spans="1:7" x14ac:dyDescent="0.25">
      <c r="B13" s="16" t="s">
        <v>15</v>
      </c>
      <c r="C13" s="17">
        <v>2569928</v>
      </c>
      <c r="D13" s="17">
        <v>544758</v>
      </c>
      <c r="E13" s="17">
        <v>238035</v>
      </c>
      <c r="F13" s="17">
        <v>0</v>
      </c>
      <c r="G13" s="17">
        <f>SUM(C13:F13)</f>
        <v>3352721</v>
      </c>
    </row>
    <row r="14" spans="1:7" x14ac:dyDescent="0.25">
      <c r="B14" s="18" t="s">
        <v>16</v>
      </c>
      <c r="C14" s="19">
        <f>C13+C12</f>
        <v>3347722</v>
      </c>
      <c r="D14" s="19">
        <v>965728</v>
      </c>
      <c r="E14" s="19">
        <v>280359</v>
      </c>
      <c r="F14" s="19">
        <v>356400</v>
      </c>
      <c r="G14" s="19">
        <f>SUM(C14:F14)</f>
        <v>4950209</v>
      </c>
    </row>
    <row r="15" spans="1:7" x14ac:dyDescent="0.25">
      <c r="B15" s="18" t="s">
        <v>17</v>
      </c>
      <c r="C15" s="19">
        <v>528721</v>
      </c>
      <c r="D15" s="19">
        <v>169168</v>
      </c>
      <c r="E15" s="19">
        <v>3339</v>
      </c>
      <c r="F15" s="19">
        <v>151687</v>
      </c>
      <c r="G15" s="19">
        <f>SUM(C15:F15)</f>
        <v>852915</v>
      </c>
    </row>
    <row r="16" spans="1:7" x14ac:dyDescent="0.25">
      <c r="B16" s="18" t="s">
        <v>18</v>
      </c>
      <c r="C16" s="19">
        <f>C15+C14</f>
        <v>3876443</v>
      </c>
      <c r="D16" s="19">
        <v>1134896</v>
      </c>
      <c r="E16" s="19">
        <v>283698</v>
      </c>
      <c r="F16" s="19">
        <v>508087</v>
      </c>
      <c r="G16" s="19">
        <f>SUM(C16:F16)</f>
        <v>5803124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27">
        <v>3481</v>
      </c>
      <c r="D19" s="27">
        <v>4</v>
      </c>
      <c r="E19" s="27">
        <v>0</v>
      </c>
      <c r="F19" s="27">
        <v>0</v>
      </c>
      <c r="G19" s="27">
        <f>SUM(C19:F19)</f>
        <v>3485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>
        <f>+C19+C16</f>
        <v>3879924</v>
      </c>
      <c r="D21" s="19">
        <v>1134900</v>
      </c>
      <c r="E21" s="19">
        <v>283698</v>
      </c>
      <c r="F21" s="19">
        <f>F16</f>
        <v>508087</v>
      </c>
      <c r="G21" s="19">
        <f>SUM(C21:F21)</f>
        <v>5806609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406686</v>
      </c>
      <c r="D24" s="19">
        <v>203834</v>
      </c>
      <c r="E24" s="19">
        <v>148020</v>
      </c>
      <c r="F24" s="19">
        <v>684122</v>
      </c>
      <c r="G24" s="19">
        <f>SUM(C24:F24)</f>
        <v>1442662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4286610</v>
      </c>
      <c r="D27" s="19">
        <f>+D24+D21</f>
        <v>1338734</v>
      </c>
      <c r="E27" s="19">
        <f>+E21+E24</f>
        <v>431718</v>
      </c>
      <c r="F27" s="19">
        <f>+F24+F21</f>
        <v>1192209</v>
      </c>
      <c r="G27" s="19">
        <f>SUM(C27:F27)</f>
        <v>7249271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>
        <v>1016477</v>
      </c>
      <c r="D30" s="27">
        <v>126564</v>
      </c>
      <c r="E30" s="27">
        <v>77785</v>
      </c>
      <c r="F30" s="27">
        <v>204991</v>
      </c>
      <c r="G30" s="27">
        <f>SUM(C30:F30)</f>
        <v>1425817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>
        <v>4143925290253</v>
      </c>
      <c r="D33" s="27">
        <v>675720318642</v>
      </c>
      <c r="E33" s="27">
        <v>273410001090</v>
      </c>
      <c r="F33" s="27">
        <v>485474407524</v>
      </c>
      <c r="G33" s="27">
        <f>SUM(C33:F33)</f>
        <v>5578530017509</v>
      </c>
    </row>
    <row r="34" spans="2:9" x14ac:dyDescent="0.25">
      <c r="B34" s="14" t="s">
        <v>30</v>
      </c>
      <c r="C34" s="27">
        <v>174722830983</v>
      </c>
      <c r="D34" s="27">
        <v>72415447879</v>
      </c>
      <c r="E34" s="27">
        <v>45646760000</v>
      </c>
      <c r="F34" s="27">
        <v>208877195413</v>
      </c>
      <c r="G34" s="27">
        <f>SUM(C34:F34)</f>
        <v>501662234275</v>
      </c>
    </row>
    <row r="35" spans="2:9" x14ac:dyDescent="0.25">
      <c r="B35" s="39" t="s">
        <v>31</v>
      </c>
      <c r="C35" s="40">
        <f>SUM(C33:C34)</f>
        <v>4318648121236</v>
      </c>
      <c r="D35" s="40">
        <v>748135766521</v>
      </c>
      <c r="E35" s="40">
        <v>319056761090</v>
      </c>
      <c r="F35" s="40">
        <v>694351602937</v>
      </c>
      <c r="G35" s="40">
        <f>SUM(C35:F35)</f>
        <v>6080192251784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>
        <v>709008</v>
      </c>
      <c r="D40" s="27">
        <v>114050</v>
      </c>
      <c r="E40" s="27">
        <v>50045</v>
      </c>
      <c r="F40" s="27">
        <v>70392</v>
      </c>
      <c r="G40" s="27">
        <f>SUM(C40:F40)</f>
        <v>943495</v>
      </c>
      <c r="H40" s="7"/>
      <c r="I40" s="7"/>
    </row>
    <row r="41" spans="2:9" x14ac:dyDescent="0.25">
      <c r="B41" s="14" t="s">
        <v>36</v>
      </c>
      <c r="C41" s="27">
        <f>5138840577/1000000</f>
        <v>5138.8405769999999</v>
      </c>
      <c r="D41" s="27">
        <v>1265.425651</v>
      </c>
      <c r="E41" s="27">
        <v>542.79999999999995</v>
      </c>
      <c r="F41" s="27">
        <v>722.01327000000003</v>
      </c>
      <c r="G41" s="11">
        <f>SUM(C41:F41)</f>
        <v>7669.079498000001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C44" s="27">
        <v>6</v>
      </c>
      <c r="D44" s="27">
        <v>3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27">
        <f>4824145/1000000</f>
        <v>4.8241449999999997</v>
      </c>
      <c r="D45" s="27">
        <v>2.6006999999999999E-2</v>
      </c>
      <c r="E45" s="27">
        <v>0</v>
      </c>
      <c r="F45" s="27">
        <v>0</v>
      </c>
      <c r="G45" s="11">
        <f>SUM(C45:F45)</f>
        <v>4.8501519999999996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>
        <v>156002</v>
      </c>
      <c r="D48" s="27">
        <v>79972</v>
      </c>
      <c r="E48" s="27">
        <v>13263</v>
      </c>
      <c r="F48" s="27">
        <v>64270</v>
      </c>
      <c r="G48" s="27">
        <f>SUM(C48:F48)</f>
        <v>313507</v>
      </c>
      <c r="H48" s="7"/>
      <c r="I48" s="7"/>
    </row>
    <row r="49" spans="2:9" x14ac:dyDescent="0.25">
      <c r="B49" s="14" t="s">
        <v>42</v>
      </c>
      <c r="C49" s="27">
        <f>(91964236743+  1748355832)/1000000</f>
        <v>93712.592575000002</v>
      </c>
      <c r="D49" s="27">
        <v>31273</v>
      </c>
      <c r="E49" s="27">
        <v>12192.960710000001</v>
      </c>
      <c r="F49" s="27">
        <v>13619.54083</v>
      </c>
      <c r="G49" s="11">
        <f>SUM(C49:F49)</f>
        <v>150798.09411500001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>
        <v>99325</v>
      </c>
      <c r="D55" s="27">
        <v>5381</v>
      </c>
      <c r="E55" s="27">
        <v>1329</v>
      </c>
      <c r="F55" s="27">
        <v>4625</v>
      </c>
      <c r="G55" s="27">
        <f t="shared" ref="G55:G71" si="0">SUM(C55:F55)</f>
        <v>110660</v>
      </c>
    </row>
    <row r="56" spans="2:9" x14ac:dyDescent="0.25">
      <c r="B56" s="14" t="s">
        <v>47</v>
      </c>
      <c r="C56" s="27">
        <v>88003.867033000002</v>
      </c>
      <c r="D56" s="27">
        <v>7303.9452209999699</v>
      </c>
      <c r="E56" s="27">
        <v>1916.1309940000001</v>
      </c>
      <c r="F56" s="27">
        <v>11686</v>
      </c>
      <c r="G56" s="27">
        <f t="shared" si="0"/>
        <v>108909.94324799998</v>
      </c>
    </row>
    <row r="57" spans="2:9" x14ac:dyDescent="0.25">
      <c r="B57" s="14" t="s">
        <v>48</v>
      </c>
      <c r="C57" s="27">
        <v>16.525698464636299</v>
      </c>
      <c r="D57" s="27">
        <v>39</v>
      </c>
      <c r="E57" s="27">
        <v>20.548532731376977</v>
      </c>
      <c r="F57" s="27">
        <v>29</v>
      </c>
      <c r="G57" s="27">
        <f>AVERAGE(C57:F57)</f>
        <v>26.268557799003318</v>
      </c>
    </row>
    <row r="58" spans="2:9" x14ac:dyDescent="0.25">
      <c r="B58" s="14" t="s">
        <v>49</v>
      </c>
      <c r="C58" s="27">
        <v>858186</v>
      </c>
      <c r="D58" s="27">
        <v>152922</v>
      </c>
      <c r="E58" s="27">
        <v>53040</v>
      </c>
      <c r="F58" s="27">
        <v>82660</v>
      </c>
      <c r="G58" s="27">
        <f t="shared" si="0"/>
        <v>1146808</v>
      </c>
    </row>
    <row r="59" spans="2:9" x14ac:dyDescent="0.25">
      <c r="B59" s="14" t="s">
        <v>50</v>
      </c>
      <c r="C59" s="27">
        <v>1880741.6576080001</v>
      </c>
      <c r="D59" s="27">
        <v>272801.35408100003</v>
      </c>
      <c r="E59" s="27">
        <v>109502.708142</v>
      </c>
      <c r="F59" s="27">
        <v>193267</v>
      </c>
      <c r="G59" s="11">
        <f t="shared" si="0"/>
        <v>2456312.7198310001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>
        <v>6318</v>
      </c>
      <c r="D67" s="27">
        <v>1799</v>
      </c>
      <c r="E67" s="27">
        <v>1653</v>
      </c>
      <c r="F67" s="27">
        <v>12149</v>
      </c>
      <c r="G67" s="27">
        <f t="shared" si="0"/>
        <v>21919</v>
      </c>
    </row>
    <row r="68" spans="2:8" x14ac:dyDescent="0.25">
      <c r="B68" s="14" t="s">
        <v>47</v>
      </c>
      <c r="C68" s="27">
        <v>5258.461867</v>
      </c>
      <c r="D68" s="27">
        <v>1891.1827390000001</v>
      </c>
      <c r="E68" s="27">
        <v>2125.5826590000001</v>
      </c>
      <c r="F68" s="27">
        <v>15335</v>
      </c>
      <c r="G68" s="27">
        <f t="shared" si="0"/>
        <v>24610.227265000001</v>
      </c>
    </row>
    <row r="69" spans="2:8" x14ac:dyDescent="0.25">
      <c r="B69" s="14" t="s">
        <v>48</v>
      </c>
      <c r="C69" s="27">
        <v>37.936372269705601</v>
      </c>
      <c r="D69" s="27">
        <v>55</v>
      </c>
      <c r="E69" s="27">
        <v>50.071385359951606</v>
      </c>
      <c r="F69" s="27">
        <v>38</v>
      </c>
      <c r="G69" s="27">
        <f>AVERAGE(C69:F69)</f>
        <v>45.251939407414298</v>
      </c>
    </row>
    <row r="70" spans="2:8" x14ac:dyDescent="0.25">
      <c r="B70" s="14" t="s">
        <v>49</v>
      </c>
      <c r="C70" s="27">
        <v>138617</v>
      </c>
      <c r="D70" s="27">
        <v>90054</v>
      </c>
      <c r="E70" s="27">
        <v>70089</v>
      </c>
      <c r="F70" s="27">
        <v>275535</v>
      </c>
      <c r="G70" s="27">
        <f t="shared" si="0"/>
        <v>574295</v>
      </c>
    </row>
    <row r="71" spans="2:8" x14ac:dyDescent="0.25">
      <c r="B71" s="14" t="s">
        <v>50</v>
      </c>
      <c r="C71" s="27">
        <v>146097.25123600001</v>
      </c>
      <c r="D71" s="27">
        <v>106895.49415100001</v>
      </c>
      <c r="E71" s="27">
        <v>75392.014389000004</v>
      </c>
      <c r="F71" s="27">
        <v>261235</v>
      </c>
      <c r="G71" s="11">
        <f t="shared" si="0"/>
        <v>589619.75977600005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>
        <f>+C55+C67</f>
        <v>105643</v>
      </c>
      <c r="D73" s="19">
        <v>7180</v>
      </c>
      <c r="E73" s="19">
        <v>2982</v>
      </c>
      <c r="F73" s="19">
        <v>16774</v>
      </c>
      <c r="G73" s="19">
        <f>SUM(C73:F73)</f>
        <v>132579</v>
      </c>
    </row>
    <row r="74" spans="2:8" x14ac:dyDescent="0.25">
      <c r="B74" s="18" t="s">
        <v>47</v>
      </c>
      <c r="C74" s="19">
        <f>+C56+C68</f>
        <v>93262.328900000008</v>
      </c>
      <c r="D74" s="19">
        <v>9195.1279599999707</v>
      </c>
      <c r="E74" s="19">
        <v>4041.7136530000002</v>
      </c>
      <c r="F74" s="19">
        <v>27021</v>
      </c>
      <c r="G74" s="22">
        <f>SUM(C74:F74)</f>
        <v>133520.17051299999</v>
      </c>
    </row>
    <row r="75" spans="2:8" x14ac:dyDescent="0.25">
      <c r="B75" s="18" t="s">
        <v>48</v>
      </c>
      <c r="C75" s="19">
        <v>17.806167942977801</v>
      </c>
      <c r="D75" s="19">
        <v>31.333333333333332</v>
      </c>
      <c r="E75" s="19">
        <v>36.913816230717636</v>
      </c>
      <c r="F75" s="19">
        <v>33.5</v>
      </c>
      <c r="G75" s="19">
        <f>AVERAGE(C75:F75)</f>
        <v>29.888329376757191</v>
      </c>
    </row>
    <row r="76" spans="2:8" x14ac:dyDescent="0.25">
      <c r="B76" s="18" t="s">
        <v>49</v>
      </c>
      <c r="C76" s="19">
        <f>+C58+C70</f>
        <v>996803</v>
      </c>
      <c r="D76" s="19">
        <v>242976</v>
      </c>
      <c r="E76" s="19">
        <v>123129</v>
      </c>
      <c r="F76" s="19">
        <v>358195</v>
      </c>
      <c r="G76" s="19">
        <f>SUM(C76:F76)</f>
        <v>1721103</v>
      </c>
    </row>
    <row r="77" spans="2:8" x14ac:dyDescent="0.25">
      <c r="B77" s="18" t="s">
        <v>50</v>
      </c>
      <c r="C77" s="19">
        <f>+C59+C71</f>
        <v>2026838.9088440002</v>
      </c>
      <c r="D77" s="19">
        <v>379696.84823200002</v>
      </c>
      <c r="E77" s="19">
        <v>184894.72253100001</v>
      </c>
      <c r="F77" s="19">
        <v>454502</v>
      </c>
      <c r="G77" s="22">
        <f>SUM(C77:F77)</f>
        <v>3045932.4796070005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114</v>
      </c>
      <c r="E84" s="24">
        <v>6</v>
      </c>
      <c r="F84" s="24">
        <v>91</v>
      </c>
      <c r="G84" s="24">
        <f>SUM(C84:F84)</f>
        <v>1193</v>
      </c>
    </row>
    <row r="85" spans="2:7" x14ac:dyDescent="0.25">
      <c r="B85" s="14" t="s">
        <v>50</v>
      </c>
      <c r="C85" s="24">
        <v>21203.732155999998</v>
      </c>
      <c r="D85" s="24">
        <v>1433</v>
      </c>
      <c r="E85" s="24">
        <v>75</v>
      </c>
      <c r="F85" s="24">
        <v>1682.1102189999999</v>
      </c>
      <c r="G85" s="11">
        <f>SUM(C85:F85)</f>
        <v>24393.842374999997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/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172.19246799999999</v>
      </c>
      <c r="D97" s="24">
        <v>0</v>
      </c>
      <c r="E97" s="24"/>
      <c r="F97" s="24">
        <v>77.834811999999999</v>
      </c>
      <c r="G97" s="11">
        <f>SUM(C97:F97)</f>
        <v>250.02727999999999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f t="shared" ref="D102:D103" si="1">+D96+D90+D84</f>
        <v>114</v>
      </c>
      <c r="E102" s="19">
        <f>+E84</f>
        <v>6</v>
      </c>
      <c r="F102" s="19">
        <f>+F96+F84</f>
        <v>97</v>
      </c>
      <c r="G102" s="19">
        <f>SUM(C102:F102)</f>
        <v>1209</v>
      </c>
    </row>
    <row r="103" spans="2:8" x14ac:dyDescent="0.25">
      <c r="B103" s="18" t="s">
        <v>50</v>
      </c>
      <c r="C103" s="19">
        <f>+C97+C85</f>
        <v>21375.924623999999</v>
      </c>
      <c r="D103" s="19">
        <f t="shared" si="1"/>
        <v>1433</v>
      </c>
      <c r="E103" s="19">
        <f>+E85</f>
        <v>75</v>
      </c>
      <c r="F103" s="19">
        <f>+F85+F97</f>
        <v>1759.945031</v>
      </c>
      <c r="G103" s="22">
        <f>SUM(C103:F103)</f>
        <v>24643.869654999999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>
        <v>2.8192920181271939</v>
      </c>
      <c r="D107" s="13">
        <v>2.5499999999999998</v>
      </c>
      <c r="E107" s="30">
        <v>2.8244227642276423</v>
      </c>
      <c r="F107" s="13">
        <v>2.54</v>
      </c>
      <c r="G107" s="13">
        <f>AVERAGE(C107:F107)</f>
        <v>2.6834286955887086</v>
      </c>
    </row>
    <row r="108" spans="2:8" x14ac:dyDescent="0.25">
      <c r="B108" s="14" t="s">
        <v>60</v>
      </c>
      <c r="C108" s="13">
        <v>2.2357234636872261</v>
      </c>
      <c r="D108" s="13">
        <v>2.62</v>
      </c>
      <c r="E108" s="30">
        <v>2.6608433734939756</v>
      </c>
      <c r="F108" s="13">
        <v>2.62</v>
      </c>
      <c r="G108" s="13">
        <f>AVERAGE(C108:F108)</f>
        <v>2.5341417092953007</v>
      </c>
    </row>
    <row r="109" spans="2:8" x14ac:dyDescent="0.25">
      <c r="B109" s="14" t="s">
        <v>61</v>
      </c>
      <c r="C109" s="13">
        <v>2.039590554188603</v>
      </c>
      <c r="D109" s="13">
        <v>2.62</v>
      </c>
      <c r="E109" s="30">
        <v>2.6035294117647059</v>
      </c>
      <c r="F109" s="13">
        <v>2.62</v>
      </c>
      <c r="G109" s="13">
        <f>AVERAGE(C109:F109)</f>
        <v>2.4707799914883273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>
        <v>1.966666666666667</v>
      </c>
      <c r="D111" s="13">
        <v>1.95</v>
      </c>
      <c r="E111" s="30">
        <v>1.4350000000000001</v>
      </c>
      <c r="F111" s="13">
        <v>1.8</v>
      </c>
      <c r="G111" s="13">
        <f>AVERAGE(C111:F111)</f>
        <v>1.7879166666666666</v>
      </c>
    </row>
    <row r="112" spans="2:8" x14ac:dyDescent="0.25">
      <c r="B112" s="14" t="s">
        <v>60</v>
      </c>
      <c r="C112" s="13">
        <v>2.0038834951456326</v>
      </c>
      <c r="D112" s="13">
        <v>2.16</v>
      </c>
      <c r="E112" s="30">
        <v>2.16</v>
      </c>
      <c r="F112" s="13">
        <v>2.16</v>
      </c>
      <c r="G112" s="13">
        <f>AVERAGE(C112:F112)</f>
        <v>2.1209708737864084</v>
      </c>
    </row>
    <row r="113" spans="2:9" x14ac:dyDescent="0.25">
      <c r="B113" s="14" t="s">
        <v>61</v>
      </c>
      <c r="C113" s="13">
        <v>2.0000580875781875</v>
      </c>
      <c r="D113" s="13">
        <v>2.16</v>
      </c>
      <c r="E113" s="30">
        <v>2.06</v>
      </c>
      <c r="F113" s="13">
        <v>2.14</v>
      </c>
      <c r="G113" s="13">
        <f>AVERAGE(C113:F113)</f>
        <v>2.0900145218945472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>
        <v>1.4967835178351787</v>
      </c>
      <c r="D116" s="13">
        <v>1.79</v>
      </c>
      <c r="E116" s="30">
        <v>1.9646666666666668</v>
      </c>
      <c r="F116" s="13">
        <v>1.78</v>
      </c>
      <c r="G116" s="13">
        <f>AVERAGE(C116:F116)</f>
        <v>1.7578625461254616</v>
      </c>
    </row>
    <row r="117" spans="2:9" x14ac:dyDescent="0.25">
      <c r="B117" s="14" t="s">
        <v>60</v>
      </c>
      <c r="C117" s="13">
        <v>1.757333333333382</v>
      </c>
      <c r="D117" s="13">
        <v>1.79</v>
      </c>
      <c r="E117" s="30">
        <v>1.9279338842975207</v>
      </c>
      <c r="F117" s="13">
        <v>1.78</v>
      </c>
      <c r="G117" s="13">
        <f>AVERAGE(C117:F117)</f>
        <v>1.8138168044077259</v>
      </c>
    </row>
    <row r="118" spans="2:9" x14ac:dyDescent="0.25">
      <c r="B118" s="14" t="s">
        <v>61</v>
      </c>
      <c r="C118" s="13">
        <v>1.7146938775510236</v>
      </c>
      <c r="D118" s="13">
        <v>1.74</v>
      </c>
      <c r="E118" s="30">
        <v>2.0249886104783599</v>
      </c>
      <c r="F118" s="13">
        <v>1.99</v>
      </c>
      <c r="G118" s="13">
        <f>AVERAGE(C118:F118)</f>
        <v>1.8674206220073459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1.43</v>
      </c>
      <c r="F122" s="13">
        <v>1.43</v>
      </c>
      <c r="G122" s="13">
        <f>AVERAGE(C122:F122)</f>
        <v>1.43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>
        <v>1.99</v>
      </c>
      <c r="D127" s="37">
        <v>2.0979809999999999</v>
      </c>
      <c r="E127" s="33">
        <v>2.3023111029526753</v>
      </c>
      <c r="F127" s="4">
        <v>0</v>
      </c>
      <c r="G127" s="11">
        <f>AVERAGE(C127:E127)</f>
        <v>2.1300973676508916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>
        <v>238248</v>
      </c>
      <c r="D130" s="27">
        <v>3447</v>
      </c>
      <c r="E130" s="27">
        <v>8106</v>
      </c>
      <c r="F130" s="27">
        <v>767</v>
      </c>
      <c r="G130" s="27">
        <f>SUM(C130:F130)</f>
        <v>250568</v>
      </c>
    </row>
    <row r="131" spans="2:9" x14ac:dyDescent="0.25">
      <c r="B131" s="14" t="s">
        <v>71</v>
      </c>
      <c r="C131" s="27">
        <v>159306.50850200001</v>
      </c>
      <c r="D131" s="27">
        <v>3876</v>
      </c>
      <c r="E131" s="27">
        <v>1010</v>
      </c>
      <c r="F131" s="27">
        <v>738.02029900000002</v>
      </c>
      <c r="G131" s="11">
        <f>SUM(C131:F131)</f>
        <v>164930.52880100001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>
        <v>832224</v>
      </c>
      <c r="D134" s="27">
        <v>396138</v>
      </c>
      <c r="E134" s="27">
        <v>145197</v>
      </c>
      <c r="F134" s="27">
        <v>290470</v>
      </c>
      <c r="G134" s="27">
        <f>SUM(C134:F134)</f>
        <v>1664029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15113</v>
      </c>
      <c r="G138" s="27">
        <f>SUM(C138:F138)</f>
        <v>15113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215</v>
      </c>
      <c r="G139" s="27">
        <f>SUM(C139:F139)</f>
        <v>215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>
        <v>1075</v>
      </c>
      <c r="E146" s="27">
        <v>0</v>
      </c>
      <c r="F146" s="1">
        <v>893</v>
      </c>
      <c r="G146" s="27">
        <f>SUM(C146:F146)</f>
        <v>1968</v>
      </c>
    </row>
    <row r="147" spans="2:8" x14ac:dyDescent="0.25">
      <c r="B147" s="14" t="s">
        <v>82</v>
      </c>
      <c r="C147" s="27">
        <v>0</v>
      </c>
      <c r="D147" s="27">
        <v>23.456</v>
      </c>
      <c r="E147" s="27">
        <v>0</v>
      </c>
      <c r="F147" s="29">
        <v>9.4142499999999991</v>
      </c>
      <c r="G147" s="11">
        <f>SUM(C147:F147)</f>
        <v>32.870249999999999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4</v>
      </c>
      <c r="E150" s="27">
        <v>0</v>
      </c>
      <c r="F150" s="27">
        <v>0</v>
      </c>
      <c r="G150" s="27">
        <f>SUM(C150:F150)</f>
        <v>4</v>
      </c>
      <c r="H150"/>
    </row>
    <row r="151" spans="2:8" x14ac:dyDescent="0.25">
      <c r="B151" s="14" t="s">
        <v>85</v>
      </c>
      <c r="C151" s="27">
        <v>0</v>
      </c>
      <c r="D151" s="36">
        <v>0.44</v>
      </c>
      <c r="E151" s="27">
        <v>0</v>
      </c>
      <c r="F151" s="27">
        <v>0</v>
      </c>
      <c r="G151" s="11">
        <f>SUM(C151:F151)</f>
        <v>0.44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>
        <v>427</v>
      </c>
      <c r="E154" s="35">
        <v>0</v>
      </c>
      <c r="F154" s="34">
        <v>0</v>
      </c>
      <c r="G154" s="27">
        <f>SUM(C154:F154)</f>
        <v>427</v>
      </c>
      <c r="H154"/>
    </row>
    <row r="155" spans="2:8" x14ac:dyDescent="0.25">
      <c r="B155" s="14" t="s">
        <v>88</v>
      </c>
      <c r="C155" s="11">
        <v>0</v>
      </c>
      <c r="D155" s="27">
        <v>5.75</v>
      </c>
      <c r="E155" s="35">
        <v>0</v>
      </c>
      <c r="F155" s="34">
        <v>0</v>
      </c>
      <c r="G155" s="11">
        <f>SUM(C155:F155)</f>
        <v>5.75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19">
        <v>1506</v>
      </c>
      <c r="E158" s="19">
        <v>0</v>
      </c>
      <c r="F158" s="19">
        <f>F146+F154</f>
        <v>893</v>
      </c>
      <c r="G158" s="19">
        <f>SUM(C158:F158)</f>
        <v>2399</v>
      </c>
    </row>
    <row r="159" spans="2:8" x14ac:dyDescent="0.25">
      <c r="B159" s="18" t="s">
        <v>91</v>
      </c>
      <c r="C159" s="19">
        <v>0</v>
      </c>
      <c r="D159" s="19">
        <v>29.646000000000001</v>
      </c>
      <c r="E159" s="19">
        <v>0</v>
      </c>
      <c r="F159" s="19">
        <f>F147+F155</f>
        <v>9.4142499999999991</v>
      </c>
      <c r="G159" s="22">
        <f>SUM(C159:F159)</f>
        <v>39.060249999999996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>
        <v>3006</v>
      </c>
      <c r="D162" s="27">
        <v>50777</v>
      </c>
      <c r="E162" s="27">
        <v>6191</v>
      </c>
      <c r="F162" s="27">
        <v>31409</v>
      </c>
      <c r="G162" s="27">
        <f>SUM(C162:F162)</f>
        <v>91383</v>
      </c>
    </row>
    <row r="163" spans="2:8" x14ac:dyDescent="0.25">
      <c r="B163" s="14" t="s">
        <v>88</v>
      </c>
      <c r="C163" s="27">
        <f>69596924/1000000</f>
        <v>69.596924000000001</v>
      </c>
      <c r="D163" s="27">
        <v>128.09056700000002</v>
      </c>
      <c r="E163" s="27">
        <v>99.384868999999995</v>
      </c>
      <c r="F163" s="27">
        <v>197.4366</v>
      </c>
      <c r="G163" s="11">
        <f>SUM(C163:F163)</f>
        <v>494.50896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>
        <v>603</v>
      </c>
      <c r="D167" s="27">
        <v>3540</v>
      </c>
      <c r="E167" s="27">
        <v>79</v>
      </c>
      <c r="F167" s="27">
        <v>472</v>
      </c>
      <c r="G167" s="27">
        <f>SUM(C167:F167)</f>
        <v>4694</v>
      </c>
    </row>
    <row r="168" spans="2:8" x14ac:dyDescent="0.25">
      <c r="B168" s="14" t="s">
        <v>96</v>
      </c>
      <c r="C168" s="27">
        <f>21105000/1000000</f>
        <v>21.105</v>
      </c>
      <c r="D168" s="27">
        <v>97.115776999999994</v>
      </c>
      <c r="E168" s="27">
        <v>2.6</v>
      </c>
      <c r="F168" s="27">
        <v>17.07</v>
      </c>
      <c r="G168" s="11">
        <f>SUM(C168:F168)</f>
        <v>137.89077699999999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>
        <v>1833</v>
      </c>
      <c r="D171" s="27">
        <v>484</v>
      </c>
      <c r="E171" s="27">
        <v>117</v>
      </c>
      <c r="F171" s="27">
        <v>436</v>
      </c>
      <c r="G171" s="27">
        <f>SUM(C171:F171)</f>
        <v>2870</v>
      </c>
    </row>
    <row r="172" spans="2:8" x14ac:dyDescent="0.25">
      <c r="B172" s="14" t="s">
        <v>96</v>
      </c>
      <c r="C172" s="27">
        <f>64155000/1000000</f>
        <v>64.155000000000001</v>
      </c>
      <c r="D172" s="27">
        <v>10.163</v>
      </c>
      <c r="E172" s="27">
        <v>2.9</v>
      </c>
      <c r="F172" s="27">
        <v>9.593</v>
      </c>
      <c r="G172" s="11">
        <f>SUM(C172:F172)</f>
        <v>86.811000000000007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>
        <v>231</v>
      </c>
      <c r="D175" s="27">
        <v>393</v>
      </c>
      <c r="E175" s="27">
        <v>202</v>
      </c>
      <c r="F175" s="14">
        <v>45</v>
      </c>
      <c r="G175" s="27">
        <f>SUM(C175:F175)</f>
        <v>871</v>
      </c>
    </row>
    <row r="176" spans="2:8" x14ac:dyDescent="0.25">
      <c r="B176" s="14" t="s">
        <v>96</v>
      </c>
      <c r="C176" s="27">
        <f>24290000/1000000</f>
        <v>24.29</v>
      </c>
      <c r="D176" s="27">
        <v>41.35</v>
      </c>
      <c r="E176" s="27">
        <v>11.19</v>
      </c>
      <c r="F176" s="27">
        <v>4.45</v>
      </c>
      <c r="G176" s="11">
        <f>SUM(C176:F176)</f>
        <v>81.28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>
        <v>291</v>
      </c>
      <c r="D179" s="27">
        <v>233087</v>
      </c>
      <c r="E179" s="27">
        <v>0</v>
      </c>
      <c r="F179" s="27">
        <v>0</v>
      </c>
      <c r="G179" s="27">
        <f>SUM(C179:F179)</f>
        <v>233378</v>
      </c>
    </row>
    <row r="180" spans="2:8" x14ac:dyDescent="0.25">
      <c r="B180" s="14" t="s">
        <v>96</v>
      </c>
      <c r="C180" s="27">
        <f>11755000/1000000</f>
        <v>11.755000000000001</v>
      </c>
      <c r="D180" s="27">
        <v>4235.3529471964503</v>
      </c>
      <c r="E180" s="27">
        <v>0</v>
      </c>
      <c r="F180" s="27">
        <v>0</v>
      </c>
      <c r="G180" s="11">
        <f>SUM(C180:F180)</f>
        <v>4247.1079471964504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>
        <f>+C179+C175+C171+C167</f>
        <v>2958</v>
      </c>
      <c r="D183" s="19">
        <v>237504</v>
      </c>
      <c r="E183" s="19">
        <v>398</v>
      </c>
      <c r="F183" s="19">
        <f>+F179+F175+F171+F167</f>
        <v>953</v>
      </c>
      <c r="G183" s="19">
        <f>SUM(C183:F183)</f>
        <v>241813</v>
      </c>
    </row>
    <row r="184" spans="2:8" x14ac:dyDescent="0.25">
      <c r="B184" s="18" t="s">
        <v>103</v>
      </c>
      <c r="C184" s="19">
        <f>+C180+C176+C172+C168</f>
        <v>121.30500000000001</v>
      </c>
      <c r="D184" s="19">
        <v>4383.9817241964502</v>
      </c>
      <c r="E184" s="19">
        <v>16.689999999999998</v>
      </c>
      <c r="F184" s="19">
        <f>+F180+F176+F172+F168</f>
        <v>31.113</v>
      </c>
      <c r="G184" s="22">
        <f>SUM(C184:F184)</f>
        <v>4553.0897241964503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>
        <v>1839</v>
      </c>
      <c r="D187" s="27">
        <v>7094</v>
      </c>
      <c r="E187" s="27">
        <v>66</v>
      </c>
      <c r="F187" s="27">
        <v>33255</v>
      </c>
      <c r="G187" s="27">
        <f>SUM(C187:F187)</f>
        <v>42254</v>
      </c>
    </row>
    <row r="188" spans="2:8" x14ac:dyDescent="0.25">
      <c r="B188" s="14" t="s">
        <v>106</v>
      </c>
      <c r="C188" s="27">
        <f>20336096/1000000</f>
        <v>20.336096000000001</v>
      </c>
      <c r="D188" s="27">
        <v>202.90669400000002</v>
      </c>
      <c r="E188" s="27">
        <v>2.64</v>
      </c>
      <c r="F188" s="27">
        <v>237.98384999999996</v>
      </c>
      <c r="G188" s="11">
        <f>SUM(C188:F188)</f>
        <v>463.86663999999996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7803</v>
      </c>
      <c r="D191" s="19">
        <v>296881</v>
      </c>
      <c r="E191" s="19">
        <v>6655</v>
      </c>
      <c r="F191" s="19">
        <f>F158+F162+F183+F187</f>
        <v>66510</v>
      </c>
      <c r="G191" s="19">
        <f>SUM(C191:F191)</f>
        <v>377849</v>
      </c>
    </row>
    <row r="192" spans="2:8" x14ac:dyDescent="0.25">
      <c r="B192" s="18" t="s">
        <v>109</v>
      </c>
      <c r="C192" s="19">
        <f>C188+C163+C184</f>
        <v>211.23802000000001</v>
      </c>
      <c r="D192" s="19">
        <v>4744.6249851964503</v>
      </c>
      <c r="E192" s="19">
        <v>118.71486899999999</v>
      </c>
      <c r="F192" s="19">
        <f>F159+F184+F163+F188</f>
        <v>475.94769999999994</v>
      </c>
      <c r="G192" s="22">
        <f>SUM(C192:F192)</f>
        <v>5550.5255741964502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0078-6B2E-46E0-ABDE-EF3A2651D8FF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1" t="s">
        <v>1</v>
      </c>
      <c r="D2" s="62"/>
      <c r="E2" s="62"/>
      <c r="F2" s="62"/>
      <c r="G2" s="63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4" t="s">
        <v>7</v>
      </c>
      <c r="C4" s="65"/>
      <c r="D4" s="65"/>
      <c r="E4" s="65"/>
      <c r="F4" s="65"/>
      <c r="G4" s="66"/>
    </row>
    <row r="5" spans="1:7" x14ac:dyDescent="0.25">
      <c r="B5" s="67" t="s">
        <v>8</v>
      </c>
      <c r="C5" s="68"/>
      <c r="D5" s="68"/>
      <c r="E5" s="68"/>
      <c r="F5" s="68"/>
      <c r="G5" s="69"/>
    </row>
    <row r="6" spans="1:7" x14ac:dyDescent="0.25">
      <c r="B6" s="4" t="s">
        <v>9</v>
      </c>
      <c r="C6" s="12"/>
      <c r="D6" s="12"/>
      <c r="E6" s="17"/>
      <c r="F6" s="12"/>
      <c r="G6" s="12">
        <f>+F6+E6+D6+C6</f>
        <v>0</v>
      </c>
    </row>
    <row r="7" spans="1:7" x14ac:dyDescent="0.25">
      <c r="B7" s="14" t="s">
        <v>10</v>
      </c>
      <c r="C7" s="12"/>
      <c r="D7" s="12"/>
      <c r="E7" s="17"/>
      <c r="F7" s="12"/>
      <c r="G7" s="12">
        <f>+F7+E7+D7+C7</f>
        <v>0</v>
      </c>
    </row>
    <row r="8" spans="1:7" x14ac:dyDescent="0.25">
      <c r="B8" s="18" t="s">
        <v>11</v>
      </c>
      <c r="C8" s="25"/>
      <c r="D8" s="25"/>
      <c r="E8" s="25"/>
      <c r="F8" s="25"/>
      <c r="G8" s="25">
        <f>+F8+E8+D8+C8</f>
        <v>0</v>
      </c>
    </row>
    <row r="9" spans="1:7" x14ac:dyDescent="0.25">
      <c r="B9" s="60"/>
      <c r="C9" s="60"/>
      <c r="D9" s="60"/>
      <c r="E9" s="60"/>
      <c r="F9" s="60"/>
      <c r="G9" s="60"/>
    </row>
    <row r="10" spans="1:7" x14ac:dyDescent="0.25">
      <c r="B10" s="67" t="s">
        <v>12</v>
      </c>
      <c r="C10" s="68"/>
      <c r="D10" s="68"/>
      <c r="E10" s="68"/>
      <c r="F10" s="68"/>
      <c r="G10" s="69"/>
    </row>
    <row r="11" spans="1:7" x14ac:dyDescent="0.25">
      <c r="B11" s="70" t="s">
        <v>13</v>
      </c>
      <c r="C11" s="71"/>
      <c r="D11" s="71"/>
      <c r="E11" s="71"/>
      <c r="F11" s="71"/>
      <c r="G11" s="72"/>
    </row>
    <row r="12" spans="1:7" x14ac:dyDescent="0.25">
      <c r="B12" s="16" t="s">
        <v>14</v>
      </c>
      <c r="C12" s="12"/>
      <c r="D12" s="12"/>
      <c r="E12" s="12"/>
      <c r="F12" s="12"/>
      <c r="G12" s="17">
        <f>SUM(C12:F12)</f>
        <v>0</v>
      </c>
    </row>
    <row r="13" spans="1:7" x14ac:dyDescent="0.25">
      <c r="B13" s="16" t="s">
        <v>15</v>
      </c>
      <c r="C13" s="12"/>
      <c r="D13" s="12"/>
      <c r="E13" s="12"/>
      <c r="F13" s="12"/>
      <c r="G13" s="17">
        <f>SUM(C13:F13)</f>
        <v>0</v>
      </c>
    </row>
    <row r="14" spans="1:7" x14ac:dyDescent="0.25">
      <c r="B14" s="18" t="s">
        <v>16</v>
      </c>
      <c r="C14" s="25"/>
      <c r="D14" s="25"/>
      <c r="E14" s="25"/>
      <c r="F14" s="25"/>
      <c r="G14" s="19">
        <f>SUM(C14:F14)</f>
        <v>0</v>
      </c>
    </row>
    <row r="15" spans="1:7" x14ac:dyDescent="0.25">
      <c r="B15" s="18" t="s">
        <v>17</v>
      </c>
      <c r="C15" s="25"/>
      <c r="D15" s="25"/>
      <c r="E15" s="25"/>
      <c r="F15" s="25"/>
      <c r="G15" s="19">
        <f>SUM(C15:F15)</f>
        <v>0</v>
      </c>
    </row>
    <row r="16" spans="1:7" x14ac:dyDescent="0.25">
      <c r="B16" s="18" t="s">
        <v>18</v>
      </c>
      <c r="C16" s="25"/>
      <c r="D16" s="25"/>
      <c r="E16" s="25"/>
      <c r="F16" s="25"/>
      <c r="G16" s="19">
        <f>SUM(C16:F16)</f>
        <v>0</v>
      </c>
    </row>
    <row r="17" spans="2:8" x14ac:dyDescent="0.25">
      <c r="B17" s="60"/>
      <c r="C17" s="60"/>
      <c r="D17" s="60"/>
      <c r="E17" s="60"/>
      <c r="F17" s="60"/>
      <c r="G17" s="60"/>
    </row>
    <row r="18" spans="2:8" x14ac:dyDescent="0.25">
      <c r="B18" s="70" t="s">
        <v>19</v>
      </c>
      <c r="C18" s="71"/>
      <c r="D18" s="71"/>
      <c r="E18" s="71"/>
      <c r="F18" s="71"/>
      <c r="G18" s="72"/>
    </row>
    <row r="19" spans="2:8" x14ac:dyDescent="0.25">
      <c r="B19" s="14" t="s">
        <v>20</v>
      </c>
      <c r="C19" s="41"/>
      <c r="D19" s="27"/>
      <c r="E19" s="27"/>
      <c r="F19" s="27"/>
      <c r="G19" s="27">
        <f>SUM(C19:F19)</f>
        <v>0</v>
      </c>
    </row>
    <row r="20" spans="2:8" x14ac:dyDescent="0.25">
      <c r="B20" s="73"/>
      <c r="C20" s="73"/>
      <c r="D20" s="73"/>
      <c r="E20" s="73"/>
      <c r="F20" s="73"/>
      <c r="G20" s="73"/>
    </row>
    <row r="21" spans="2:8" x14ac:dyDescent="0.25">
      <c r="B21" s="18" t="s">
        <v>21</v>
      </c>
      <c r="C21" s="19"/>
      <c r="D21" s="19"/>
      <c r="E21" s="19"/>
      <c r="F21" s="19"/>
      <c r="G21" s="19">
        <f>SUM(C21:F21)</f>
        <v>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/>
      <c r="D24" s="19"/>
      <c r="E24" s="47"/>
      <c r="F24" s="19"/>
      <c r="G24" s="19">
        <f>SUM(C24:F24)</f>
        <v>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0</v>
      </c>
      <c r="D27" s="19">
        <f>+D24+D21</f>
        <v>0</v>
      </c>
      <c r="E27" s="19">
        <f>+E21+E24</f>
        <v>0</v>
      </c>
      <c r="F27" s="19">
        <f>+F24+F21</f>
        <v>0</v>
      </c>
      <c r="G27" s="19">
        <f>SUM(C27:F27)</f>
        <v>0</v>
      </c>
    </row>
    <row r="28" spans="2:8" x14ac:dyDescent="0.25">
      <c r="B28" s="60"/>
      <c r="C28" s="60"/>
      <c r="D28" s="60"/>
      <c r="E28" s="60"/>
      <c r="F28" s="60"/>
      <c r="G28" s="60"/>
      <c r="H28" s="60"/>
    </row>
    <row r="29" spans="2:8" x14ac:dyDescent="0.25">
      <c r="B29" s="67" t="s">
        <v>26</v>
      </c>
      <c r="C29" s="68"/>
      <c r="D29" s="68"/>
      <c r="E29" s="68"/>
      <c r="F29" s="68"/>
      <c r="G29" s="69"/>
    </row>
    <row r="30" spans="2:8" x14ac:dyDescent="0.25">
      <c r="B30" s="14" t="s">
        <v>27</v>
      </c>
      <c r="C30" s="27"/>
      <c r="D30" s="27"/>
      <c r="E30" s="27"/>
      <c r="F30" s="27"/>
      <c r="G30" s="27">
        <f>SUM(C30:F30)</f>
        <v>0</v>
      </c>
    </row>
    <row r="31" spans="2:8" x14ac:dyDescent="0.25">
      <c r="B31" s="60"/>
      <c r="C31" s="60"/>
      <c r="D31" s="60"/>
      <c r="E31" s="60"/>
      <c r="F31" s="60"/>
      <c r="G31" s="60"/>
      <c r="H31" s="60"/>
    </row>
    <row r="32" spans="2:8" x14ac:dyDescent="0.25">
      <c r="B32" s="67" t="s">
        <v>28</v>
      </c>
      <c r="C32" s="68"/>
      <c r="D32" s="68"/>
      <c r="E32" s="68"/>
      <c r="F32" s="68"/>
      <c r="G32" s="69"/>
    </row>
    <row r="33" spans="2:9" x14ac:dyDescent="0.25">
      <c r="B33" s="14" t="s">
        <v>29</v>
      </c>
      <c r="C33" s="27"/>
      <c r="D33" s="27"/>
      <c r="E33" s="27"/>
      <c r="F33" s="27"/>
      <c r="G33" s="27">
        <f>SUM(C33:F33)</f>
        <v>0</v>
      </c>
    </row>
    <row r="34" spans="2:9" x14ac:dyDescent="0.25">
      <c r="B34" s="14" t="s">
        <v>30</v>
      </c>
      <c r="C34" s="27"/>
      <c r="D34" s="27"/>
      <c r="E34" s="27"/>
      <c r="F34" s="27"/>
      <c r="G34" s="27">
        <f>SUM(C34:F34)</f>
        <v>0</v>
      </c>
    </row>
    <row r="35" spans="2:9" x14ac:dyDescent="0.25">
      <c r="B35" s="39" t="s">
        <v>31</v>
      </c>
      <c r="C35" s="19"/>
      <c r="D35" s="19"/>
      <c r="E35" s="19"/>
      <c r="F35" s="19"/>
      <c r="G35" s="40">
        <f>SUM(C35:F35)</f>
        <v>0</v>
      </c>
    </row>
    <row r="36" spans="2:9" x14ac:dyDescent="0.25">
      <c r="B36" s="75" t="s">
        <v>32</v>
      </c>
      <c r="C36" s="76"/>
      <c r="D36" s="76"/>
      <c r="E36" s="76"/>
      <c r="F36" s="76"/>
      <c r="G36" s="76"/>
      <c r="H36" s="77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4" t="s">
        <v>33</v>
      </c>
      <c r="C38" s="65"/>
      <c r="D38" s="65"/>
      <c r="E38" s="65"/>
      <c r="F38" s="65"/>
      <c r="G38" s="66"/>
    </row>
    <row r="39" spans="2:9" x14ac:dyDescent="0.25">
      <c r="B39" s="67" t="s">
        <v>34</v>
      </c>
      <c r="C39" s="68"/>
      <c r="D39" s="68"/>
      <c r="E39" s="68"/>
      <c r="F39" s="68"/>
      <c r="G39" s="69"/>
    </row>
    <row r="40" spans="2:9" x14ac:dyDescent="0.25">
      <c r="B40" s="14" t="s">
        <v>35</v>
      </c>
      <c r="C40" s="27"/>
      <c r="D40" s="27"/>
      <c r="E40" s="46"/>
      <c r="F40" s="27"/>
      <c r="G40" s="27">
        <f>SUM(C40:F40)</f>
        <v>0</v>
      </c>
      <c r="H40" s="7"/>
      <c r="I40" s="7"/>
    </row>
    <row r="41" spans="2:9" x14ac:dyDescent="0.25">
      <c r="B41" s="14" t="s">
        <v>36</v>
      </c>
      <c r="C41" s="27"/>
      <c r="D41" s="27"/>
      <c r="E41" s="46"/>
      <c r="F41" s="27"/>
      <c r="G41" s="11">
        <f>SUM(C41:F41)</f>
        <v>0</v>
      </c>
      <c r="H41" s="7"/>
      <c r="I41" s="7"/>
    </row>
    <row r="42" spans="2:9" x14ac:dyDescent="0.25">
      <c r="B42" s="60"/>
      <c r="C42" s="60"/>
      <c r="D42" s="60"/>
      <c r="E42" s="60"/>
      <c r="F42" s="60"/>
      <c r="G42" s="60"/>
      <c r="H42" s="60"/>
      <c r="I42" s="7"/>
    </row>
    <row r="43" spans="2:9" x14ac:dyDescent="0.25">
      <c r="B43" s="74" t="s">
        <v>37</v>
      </c>
      <c r="C43" s="74"/>
      <c r="D43" s="74"/>
      <c r="E43" s="74"/>
      <c r="F43" s="74"/>
      <c r="G43" s="74"/>
      <c r="I43" s="7"/>
    </row>
    <row r="44" spans="2:9" x14ac:dyDescent="0.25">
      <c r="B44" s="14" t="s">
        <v>38</v>
      </c>
      <c r="D44" s="27"/>
      <c r="E44" s="27"/>
      <c r="F44" s="27"/>
      <c r="G44" s="27">
        <f>SUM(C44:F44)</f>
        <v>0</v>
      </c>
      <c r="H44" s="7"/>
      <c r="I44" s="7"/>
    </row>
    <row r="45" spans="2:9" x14ac:dyDescent="0.25">
      <c r="B45" s="14" t="s">
        <v>39</v>
      </c>
      <c r="C45" s="27"/>
      <c r="D45" s="27"/>
      <c r="E45" s="27"/>
      <c r="F45" s="27"/>
      <c r="G45" s="11">
        <f>SUM(C45:F45)</f>
        <v>0</v>
      </c>
      <c r="H45" s="7"/>
      <c r="I45" s="7"/>
    </row>
    <row r="46" spans="2:9" x14ac:dyDescent="0.25">
      <c r="B46" s="60"/>
      <c r="C46" s="60"/>
      <c r="D46" s="60"/>
      <c r="E46" s="60"/>
      <c r="F46" s="60"/>
      <c r="G46" s="60"/>
      <c r="H46" s="60"/>
      <c r="I46" s="7"/>
    </row>
    <row r="47" spans="2:9" x14ac:dyDescent="0.25">
      <c r="B47" s="74" t="s">
        <v>40</v>
      </c>
      <c r="C47" s="74"/>
      <c r="D47" s="74"/>
      <c r="E47" s="74"/>
      <c r="F47" s="74"/>
      <c r="G47" s="74"/>
      <c r="I47" s="7"/>
    </row>
    <row r="48" spans="2:9" x14ac:dyDescent="0.25">
      <c r="B48" s="14" t="s">
        <v>41</v>
      </c>
      <c r="C48" s="27"/>
      <c r="D48" s="27"/>
      <c r="E48" s="27"/>
      <c r="F48" s="27"/>
      <c r="G48" s="27">
        <f>SUM(C48:F48)</f>
        <v>0</v>
      </c>
      <c r="H48" s="7"/>
      <c r="I48" s="7"/>
    </row>
    <row r="49" spans="2:9" x14ac:dyDescent="0.25">
      <c r="B49" s="14" t="s">
        <v>42</v>
      </c>
      <c r="C49" s="27"/>
      <c r="D49" s="27"/>
      <c r="E49" s="27"/>
      <c r="F49" s="27"/>
      <c r="G49" s="11">
        <f>SUM(C49:F49)</f>
        <v>0</v>
      </c>
      <c r="H49" s="7"/>
      <c r="I49" s="7"/>
    </row>
    <row r="50" spans="2:9" x14ac:dyDescent="0.25">
      <c r="B50" s="60"/>
      <c r="C50" s="60"/>
      <c r="D50" s="60"/>
      <c r="E50" s="60"/>
      <c r="F50" s="60"/>
      <c r="G50" s="60"/>
      <c r="H50" s="60"/>
    </row>
    <row r="51" spans="2:9" ht="21" x14ac:dyDescent="0.35">
      <c r="B51" s="64" t="s">
        <v>43</v>
      </c>
      <c r="C51" s="65"/>
      <c r="D51" s="65"/>
      <c r="E51" s="65"/>
      <c r="F51" s="65"/>
      <c r="G51" s="66"/>
    </row>
    <row r="52" spans="2:9" x14ac:dyDescent="0.25">
      <c r="B52" s="78"/>
      <c r="C52" s="78"/>
      <c r="D52" s="78"/>
      <c r="E52" s="78"/>
      <c r="F52" s="78"/>
      <c r="G52" s="78"/>
      <c r="H52" s="78"/>
    </row>
    <row r="53" spans="2:9" x14ac:dyDescent="0.25">
      <c r="B53" s="74" t="s">
        <v>44</v>
      </c>
      <c r="C53" s="74"/>
      <c r="D53" s="74"/>
      <c r="E53" s="74"/>
      <c r="F53" s="74"/>
      <c r="G53" s="74"/>
    </row>
    <row r="54" spans="2:9" x14ac:dyDescent="0.25">
      <c r="B54" s="79" t="s">
        <v>45</v>
      </c>
      <c r="C54" s="79"/>
      <c r="D54" s="79"/>
      <c r="E54" s="79"/>
      <c r="F54" s="79"/>
      <c r="G54" s="79"/>
    </row>
    <row r="55" spans="2:9" x14ac:dyDescent="0.25">
      <c r="B55" s="14" t="s">
        <v>46</v>
      </c>
      <c r="C55" s="27"/>
      <c r="D55" s="27"/>
      <c r="E55" s="28"/>
      <c r="F55" s="27"/>
      <c r="G55" s="27">
        <f t="shared" ref="G55:G71" si="0">SUM(C55:F55)</f>
        <v>0</v>
      </c>
    </row>
    <row r="56" spans="2:9" x14ac:dyDescent="0.25">
      <c r="B56" s="14" t="s">
        <v>47</v>
      </c>
      <c r="C56" s="27"/>
      <c r="D56" s="27"/>
      <c r="E56" s="28"/>
      <c r="F56" s="27"/>
      <c r="G56" s="27">
        <f t="shared" si="0"/>
        <v>0</v>
      </c>
    </row>
    <row r="57" spans="2:9" x14ac:dyDescent="0.25">
      <c r="B57" s="14" t="s">
        <v>48</v>
      </c>
      <c r="C57" s="27"/>
      <c r="D57" s="27"/>
      <c r="E57" s="48"/>
      <c r="F57" s="27"/>
      <c r="G57" s="27" t="e">
        <f>AVERAGE(C57:F57)</f>
        <v>#DIV/0!</v>
      </c>
    </row>
    <row r="58" spans="2:9" x14ac:dyDescent="0.25">
      <c r="B58" s="14" t="s">
        <v>49</v>
      </c>
      <c r="C58" s="27"/>
      <c r="D58" s="27"/>
      <c r="E58" s="28"/>
      <c r="F58" s="27"/>
      <c r="G58" s="27">
        <f t="shared" si="0"/>
        <v>0</v>
      </c>
    </row>
    <row r="59" spans="2:9" x14ac:dyDescent="0.25">
      <c r="B59" s="14" t="s">
        <v>50</v>
      </c>
      <c r="C59" s="27"/>
      <c r="D59" s="27"/>
      <c r="E59" s="49"/>
      <c r="F59" s="27"/>
      <c r="G59" s="11">
        <f t="shared" si="0"/>
        <v>0</v>
      </c>
    </row>
    <row r="60" spans="2:9" x14ac:dyDescent="0.25">
      <c r="B60" s="79" t="s">
        <v>51</v>
      </c>
      <c r="C60" s="79"/>
      <c r="D60" s="79"/>
      <c r="E60" s="79"/>
      <c r="F60" s="79"/>
      <c r="G60" s="79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79" t="s">
        <v>52</v>
      </c>
      <c r="C66" s="79"/>
      <c r="D66" s="79"/>
      <c r="E66" s="79"/>
      <c r="F66" s="79"/>
      <c r="G66" s="79"/>
    </row>
    <row r="67" spans="2:8" x14ac:dyDescent="0.25">
      <c r="B67" s="14" t="s">
        <v>46</v>
      </c>
      <c r="C67" s="27"/>
      <c r="D67" s="27"/>
      <c r="E67" s="27"/>
      <c r="F67" s="27"/>
      <c r="G67" s="27">
        <f t="shared" si="0"/>
        <v>0</v>
      </c>
    </row>
    <row r="68" spans="2:8" x14ac:dyDescent="0.25">
      <c r="B68" s="14" t="s">
        <v>47</v>
      </c>
      <c r="C68" s="27"/>
      <c r="D68" s="27"/>
      <c r="E68" s="27"/>
      <c r="F68" s="27"/>
      <c r="G68" s="27">
        <f t="shared" si="0"/>
        <v>0</v>
      </c>
    </row>
    <row r="69" spans="2:8" x14ac:dyDescent="0.25">
      <c r="B69" s="14" t="s">
        <v>48</v>
      </c>
      <c r="C69" s="27"/>
      <c r="D69" s="27"/>
      <c r="E69" s="27"/>
      <c r="F69" s="27"/>
      <c r="G69" s="27" t="e">
        <f>AVERAGE(C69:F69)</f>
        <v>#DIV/0!</v>
      </c>
    </row>
    <row r="70" spans="2:8" x14ac:dyDescent="0.25">
      <c r="B70" s="14" t="s">
        <v>49</v>
      </c>
      <c r="C70" s="27"/>
      <c r="D70" s="27"/>
      <c r="E70" s="27"/>
      <c r="F70" s="27"/>
      <c r="G70" s="27">
        <f t="shared" si="0"/>
        <v>0</v>
      </c>
    </row>
    <row r="71" spans="2:8" x14ac:dyDescent="0.25">
      <c r="B71" s="14" t="s">
        <v>50</v>
      </c>
      <c r="C71" s="27"/>
      <c r="D71" s="27"/>
      <c r="E71" s="27"/>
      <c r="F71" s="27"/>
      <c r="G71" s="11">
        <f t="shared" si="0"/>
        <v>0</v>
      </c>
    </row>
    <row r="72" spans="2:8" x14ac:dyDescent="0.25">
      <c r="B72" s="80" t="s">
        <v>53</v>
      </c>
      <c r="C72" s="81"/>
      <c r="D72" s="81"/>
      <c r="E72" s="81"/>
      <c r="F72" s="81"/>
      <c r="G72" s="82"/>
    </row>
    <row r="73" spans="2:8" x14ac:dyDescent="0.25">
      <c r="B73" s="18" t="s">
        <v>54</v>
      </c>
      <c r="C73" s="19"/>
      <c r="D73" s="19"/>
      <c r="E73" s="19"/>
      <c r="F73" s="19"/>
      <c r="G73" s="19">
        <f>SUM(C73:F73)</f>
        <v>0</v>
      </c>
    </row>
    <row r="74" spans="2:8" x14ac:dyDescent="0.25">
      <c r="B74" s="18" t="s">
        <v>47</v>
      </c>
      <c r="C74" s="19"/>
      <c r="D74" s="19"/>
      <c r="E74" s="19"/>
      <c r="F74" s="19"/>
      <c r="G74" s="22">
        <f>SUM(C74:F74)</f>
        <v>0</v>
      </c>
    </row>
    <row r="75" spans="2:8" x14ac:dyDescent="0.25">
      <c r="B75" s="18" t="s">
        <v>48</v>
      </c>
      <c r="C75" s="19"/>
      <c r="D75" s="19"/>
      <c r="E75" s="19"/>
      <c r="F75" s="19"/>
      <c r="G75" s="19" t="e">
        <f>AVERAGE(C75:F75)</f>
        <v>#DIV/0!</v>
      </c>
    </row>
    <row r="76" spans="2:8" x14ac:dyDescent="0.25">
      <c r="B76" s="18" t="s">
        <v>49</v>
      </c>
      <c r="C76" s="19"/>
      <c r="D76" s="19"/>
      <c r="E76" s="19"/>
      <c r="F76" s="19"/>
      <c r="G76" s="19">
        <f>SUM(C76:F76)</f>
        <v>0</v>
      </c>
    </row>
    <row r="77" spans="2:8" x14ac:dyDescent="0.25">
      <c r="B77" s="18" t="s">
        <v>50</v>
      </c>
      <c r="C77" s="19"/>
      <c r="D77" s="19"/>
      <c r="E77" s="19"/>
      <c r="F77" s="19"/>
      <c r="G77" s="22">
        <f>SUM(C77:F77)</f>
        <v>0</v>
      </c>
    </row>
    <row r="78" spans="2:8" x14ac:dyDescent="0.25">
      <c r="B78" s="60"/>
      <c r="C78" s="60"/>
      <c r="D78" s="60"/>
      <c r="E78" s="60"/>
      <c r="F78" s="60"/>
      <c r="G78" s="60"/>
      <c r="H78" s="60"/>
    </row>
    <row r="79" spans="2:8" x14ac:dyDescent="0.25">
      <c r="B79" s="67" t="s">
        <v>55</v>
      </c>
      <c r="C79" s="68"/>
      <c r="D79" s="68"/>
      <c r="E79" s="68"/>
      <c r="F79" s="68"/>
      <c r="G79" s="69"/>
    </row>
    <row r="80" spans="2:8" x14ac:dyDescent="0.25">
      <c r="B80" s="70" t="s">
        <v>45</v>
      </c>
      <c r="C80" s="71"/>
      <c r="D80" s="71"/>
      <c r="E80" s="71"/>
      <c r="F80" s="71"/>
      <c r="G80" s="72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/>
      <c r="D84" s="24"/>
      <c r="E84" s="32"/>
      <c r="F84" s="24"/>
      <c r="G84" s="24">
        <f>SUM(C84:F84)</f>
        <v>0</v>
      </c>
    </row>
    <row r="85" spans="2:7" x14ac:dyDescent="0.25">
      <c r="B85" s="14" t="s">
        <v>50</v>
      </c>
      <c r="C85" s="24"/>
      <c r="D85" s="24"/>
      <c r="E85" s="32"/>
      <c r="F85" s="27"/>
      <c r="G85" s="11">
        <f>SUM(C85:F85)</f>
        <v>0</v>
      </c>
    </row>
    <row r="86" spans="2:7" x14ac:dyDescent="0.25">
      <c r="B86" s="70" t="s">
        <v>51</v>
      </c>
      <c r="C86" s="71"/>
      <c r="D86" s="71"/>
      <c r="E86" s="71"/>
      <c r="F86" s="71"/>
      <c r="G86" s="72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0" t="s">
        <v>52</v>
      </c>
      <c r="C92" s="71"/>
      <c r="D92" s="71"/>
      <c r="E92" s="71"/>
      <c r="F92" s="71"/>
      <c r="G92" s="72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/>
      <c r="D96" s="24"/>
      <c r="E96" s="24"/>
      <c r="F96" s="24"/>
      <c r="G96" s="27">
        <f>SUM(C96:F96)</f>
        <v>0</v>
      </c>
    </row>
    <row r="97" spans="2:8" x14ac:dyDescent="0.25">
      <c r="B97" s="14" t="s">
        <v>50</v>
      </c>
      <c r="C97" s="24"/>
      <c r="D97" s="24"/>
      <c r="E97" s="24"/>
      <c r="F97" s="24"/>
      <c r="G97" s="11">
        <f>SUM(C97:F97)</f>
        <v>0</v>
      </c>
    </row>
    <row r="98" spans="2:8" x14ac:dyDescent="0.25">
      <c r="B98" s="80" t="s">
        <v>56</v>
      </c>
      <c r="C98" s="81"/>
      <c r="D98" s="81"/>
      <c r="E98" s="81"/>
      <c r="F98" s="81"/>
      <c r="G98" s="82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0</v>
      </c>
      <c r="D102" s="45">
        <f t="shared" ref="D102:D103" si="1">+D96+D90+D84</f>
        <v>0</v>
      </c>
      <c r="E102" s="45">
        <f>+E84</f>
        <v>0</v>
      </c>
      <c r="F102" s="45">
        <f>+F96+F84</f>
        <v>0</v>
      </c>
      <c r="G102" s="19">
        <f>SUM(C102:F102)</f>
        <v>0</v>
      </c>
    </row>
    <row r="103" spans="2:8" x14ac:dyDescent="0.25">
      <c r="B103" s="18" t="s">
        <v>50</v>
      </c>
      <c r="C103" s="45">
        <f>+C97+C85</f>
        <v>0</v>
      </c>
      <c r="D103" s="45">
        <f t="shared" si="1"/>
        <v>0</v>
      </c>
      <c r="E103" s="45">
        <f>+E85</f>
        <v>0</v>
      </c>
      <c r="F103" s="43">
        <f>+F85+F97</f>
        <v>0</v>
      </c>
      <c r="G103" s="22">
        <f>SUM(C103:F103)</f>
        <v>0</v>
      </c>
    </row>
    <row r="104" spans="2:8" x14ac:dyDescent="0.25">
      <c r="B104" s="60"/>
      <c r="C104" s="60"/>
      <c r="D104" s="60"/>
      <c r="E104" s="60"/>
      <c r="F104" s="60"/>
      <c r="G104" s="60"/>
      <c r="H104" s="60"/>
    </row>
    <row r="105" spans="2:8" x14ac:dyDescent="0.25">
      <c r="B105" s="74" t="s">
        <v>57</v>
      </c>
      <c r="C105" s="74"/>
      <c r="D105" s="74"/>
      <c r="E105" s="74"/>
      <c r="F105" s="74"/>
      <c r="G105" s="74"/>
    </row>
    <row r="106" spans="2:8" x14ac:dyDescent="0.25">
      <c r="B106" s="79" t="s">
        <v>58</v>
      </c>
      <c r="C106" s="79"/>
      <c r="D106" s="79"/>
      <c r="E106" s="79"/>
      <c r="F106" s="79"/>
      <c r="G106" s="79"/>
    </row>
    <row r="107" spans="2:8" x14ac:dyDescent="0.25">
      <c r="B107" s="14" t="s">
        <v>59</v>
      </c>
      <c r="C107" s="13"/>
      <c r="D107" s="13"/>
      <c r="E107" s="30"/>
      <c r="F107" s="13"/>
      <c r="G107" s="13" t="e">
        <f>AVERAGE(C107:F107)</f>
        <v>#DIV/0!</v>
      </c>
    </row>
    <row r="108" spans="2:8" x14ac:dyDescent="0.25">
      <c r="B108" s="14" t="s">
        <v>60</v>
      </c>
      <c r="C108" s="13"/>
      <c r="D108" s="13"/>
      <c r="E108" s="31"/>
      <c r="F108" s="13"/>
      <c r="G108" s="13" t="e">
        <f>AVERAGE(C108:F108)</f>
        <v>#DIV/0!</v>
      </c>
    </row>
    <row r="109" spans="2:8" x14ac:dyDescent="0.25">
      <c r="B109" s="14" t="s">
        <v>61</v>
      </c>
      <c r="C109" s="13"/>
      <c r="D109" s="13"/>
      <c r="E109" s="30"/>
      <c r="F109" s="13"/>
      <c r="G109" s="13" t="e">
        <f>AVERAGE(C109:F109)</f>
        <v>#DIV/0!</v>
      </c>
    </row>
    <row r="110" spans="2:8" x14ac:dyDescent="0.25">
      <c r="B110" s="79" t="s">
        <v>62</v>
      </c>
      <c r="C110" s="79"/>
      <c r="D110" s="79"/>
      <c r="E110" s="79"/>
      <c r="F110" s="79"/>
      <c r="G110" s="79"/>
    </row>
    <row r="111" spans="2:8" x14ac:dyDescent="0.25">
      <c r="B111" s="14" t="s">
        <v>59</v>
      </c>
      <c r="C111" s="13"/>
      <c r="D111" s="13"/>
      <c r="E111" s="30"/>
      <c r="F111" s="13"/>
      <c r="G111" s="13" t="e">
        <f>AVERAGE(C111:F111)</f>
        <v>#DIV/0!</v>
      </c>
    </row>
    <row r="112" spans="2:8" x14ac:dyDescent="0.25">
      <c r="B112" s="14" t="s">
        <v>60</v>
      </c>
      <c r="C112" s="13"/>
      <c r="D112" s="13"/>
      <c r="E112" s="30"/>
      <c r="F112" s="13"/>
      <c r="G112" s="13" t="e">
        <f>AVERAGE(C112:F112)</f>
        <v>#DIV/0!</v>
      </c>
    </row>
    <row r="113" spans="2:9" x14ac:dyDescent="0.25">
      <c r="B113" s="14" t="s">
        <v>61</v>
      </c>
      <c r="C113" s="13"/>
      <c r="D113" s="13"/>
      <c r="E113" s="30"/>
      <c r="F113" s="13"/>
      <c r="G113" s="13" t="e">
        <f>AVERAGE(C113:F113)</f>
        <v>#DIV/0!</v>
      </c>
    </row>
    <row r="114" spans="2:9" x14ac:dyDescent="0.25">
      <c r="B114" s="60"/>
      <c r="C114" s="60"/>
      <c r="D114" s="60"/>
      <c r="E114" s="60"/>
      <c r="F114" s="60"/>
      <c r="G114" s="60"/>
      <c r="H114" s="60"/>
      <c r="I114" s="60"/>
    </row>
    <row r="115" spans="2:9" x14ac:dyDescent="0.25">
      <c r="B115" s="79" t="s">
        <v>63</v>
      </c>
      <c r="C115" s="79"/>
      <c r="D115" s="79"/>
      <c r="E115" s="79"/>
      <c r="F115" s="79"/>
      <c r="G115" s="79"/>
    </row>
    <row r="116" spans="2:9" x14ac:dyDescent="0.25">
      <c r="B116" s="14" t="s">
        <v>59</v>
      </c>
      <c r="C116" s="13"/>
      <c r="D116" s="13"/>
      <c r="E116" s="31"/>
      <c r="F116" s="13"/>
      <c r="G116" s="13" t="e">
        <f>AVERAGE(C116:F116)</f>
        <v>#DIV/0!</v>
      </c>
    </row>
    <row r="117" spans="2:9" x14ac:dyDescent="0.25">
      <c r="B117" s="14" t="s">
        <v>60</v>
      </c>
      <c r="C117" s="13"/>
      <c r="D117" s="13"/>
      <c r="E117" s="31"/>
      <c r="F117" s="13"/>
      <c r="G117" s="13" t="e">
        <f>AVERAGE(C117:F117)</f>
        <v>#DIV/0!</v>
      </c>
    </row>
    <row r="118" spans="2:9" x14ac:dyDescent="0.25">
      <c r="B118" s="14" t="s">
        <v>61</v>
      </c>
      <c r="C118" s="13"/>
      <c r="D118" s="13"/>
      <c r="E118" s="31"/>
      <c r="F118" s="13"/>
      <c r="G118" s="13" t="e">
        <f>AVERAGE(C118:F118)</f>
        <v>#DIV/0!</v>
      </c>
    </row>
    <row r="119" spans="2:9" x14ac:dyDescent="0.25">
      <c r="B119" s="70" t="s">
        <v>64</v>
      </c>
      <c r="C119" s="71"/>
      <c r="D119" s="71"/>
      <c r="E119" s="71"/>
      <c r="F119" s="71"/>
      <c r="G119" s="72"/>
    </row>
    <row r="120" spans="2:9" x14ac:dyDescent="0.25">
      <c r="B120" s="14" t="s">
        <v>59</v>
      </c>
      <c r="C120" s="13"/>
      <c r="D120" s="13"/>
      <c r="E120" s="30"/>
      <c r="F120" s="13"/>
      <c r="G120" s="13" t="e">
        <f>AVERAGE(C120:F120)</f>
        <v>#DIV/0!</v>
      </c>
    </row>
    <row r="121" spans="2:9" x14ac:dyDescent="0.25">
      <c r="B121" s="14" t="s">
        <v>60</v>
      </c>
      <c r="C121" s="42"/>
      <c r="D121" s="13"/>
      <c r="E121" s="30"/>
      <c r="F121" s="13"/>
      <c r="G121" s="13" t="e">
        <f>AVERAGE(C121:F121)</f>
        <v>#DIV/0!</v>
      </c>
    </row>
    <row r="122" spans="2:9" x14ac:dyDescent="0.25">
      <c r="B122" s="14" t="s">
        <v>61</v>
      </c>
      <c r="C122" s="13"/>
      <c r="D122" s="13"/>
      <c r="E122" s="30"/>
      <c r="F122" s="13"/>
      <c r="G122" s="13" t="e">
        <f>AVERAGE(C122:F122)</f>
        <v>#DIV/0!</v>
      </c>
    </row>
    <row r="123" spans="2:9" x14ac:dyDescent="0.25">
      <c r="B123" s="60"/>
      <c r="C123" s="60"/>
      <c r="D123" s="60"/>
      <c r="E123" s="60"/>
      <c r="F123" s="60"/>
      <c r="G123" s="60"/>
      <c r="H123" s="60"/>
    </row>
    <row r="124" spans="2:9" x14ac:dyDescent="0.25">
      <c r="B124" s="67" t="s">
        <v>65</v>
      </c>
      <c r="C124" s="68"/>
      <c r="D124" s="68"/>
      <c r="E124" s="68"/>
      <c r="F124" s="68"/>
      <c r="G124" s="69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7" t="s">
        <v>67</v>
      </c>
      <c r="C126" s="68"/>
      <c r="D126" s="68"/>
      <c r="E126" s="68"/>
      <c r="F126" s="68"/>
      <c r="G126" s="69"/>
    </row>
    <row r="127" spans="2:9" x14ac:dyDescent="0.25">
      <c r="B127" s="3" t="s">
        <v>68</v>
      </c>
      <c r="C127" s="13"/>
      <c r="D127" s="37"/>
      <c r="E127" s="33"/>
      <c r="F127" s="4">
        <v>0</v>
      </c>
      <c r="G127" s="11" t="e">
        <f>AVERAGE(C127:E127)</f>
        <v>#DIV/0!</v>
      </c>
    </row>
    <row r="128" spans="2:9" x14ac:dyDescent="0.25">
      <c r="B128" s="83"/>
      <c r="C128" s="83"/>
      <c r="D128" s="83"/>
      <c r="E128" s="83"/>
      <c r="F128" s="83"/>
      <c r="G128" s="83"/>
      <c r="H128" s="83"/>
    </row>
    <row r="129" spans="2:9" x14ac:dyDescent="0.25">
      <c r="B129" s="74" t="s">
        <v>69</v>
      </c>
      <c r="C129" s="74"/>
      <c r="D129" s="74"/>
      <c r="E129" s="74"/>
      <c r="F129" s="74"/>
      <c r="G129" s="74"/>
    </row>
    <row r="130" spans="2:9" x14ac:dyDescent="0.25">
      <c r="B130" s="14" t="s">
        <v>70</v>
      </c>
      <c r="C130" s="27"/>
      <c r="D130" s="27"/>
      <c r="E130" s="27"/>
      <c r="F130" s="27"/>
      <c r="G130" s="27">
        <f>SUM(C130:F130)</f>
        <v>0</v>
      </c>
    </row>
    <row r="131" spans="2:9" x14ac:dyDescent="0.25">
      <c r="B131" s="14" t="s">
        <v>71</v>
      </c>
      <c r="C131" s="27"/>
      <c r="D131" s="27"/>
      <c r="E131" s="27"/>
      <c r="F131" s="27"/>
      <c r="G131" s="11">
        <f>SUM(C131:F131)</f>
        <v>0</v>
      </c>
    </row>
    <row r="132" spans="2:9" x14ac:dyDescent="0.25">
      <c r="B132" s="60"/>
      <c r="C132" s="60"/>
      <c r="D132" s="60"/>
      <c r="E132" s="60"/>
      <c r="F132" s="60"/>
      <c r="G132" s="60"/>
      <c r="H132" s="60"/>
    </row>
    <row r="133" spans="2:9" x14ac:dyDescent="0.25">
      <c r="B133" s="74" t="s">
        <v>72</v>
      </c>
      <c r="C133" s="74"/>
      <c r="D133" s="74"/>
      <c r="E133" s="74"/>
      <c r="F133" s="74"/>
      <c r="G133" s="74"/>
    </row>
    <row r="134" spans="2:9" x14ac:dyDescent="0.25">
      <c r="B134" s="14" t="s">
        <v>73</v>
      </c>
      <c r="C134" s="27"/>
      <c r="D134" s="27"/>
      <c r="E134" s="27"/>
      <c r="F134" s="27"/>
      <c r="G134" s="27">
        <f>SUM(C134:F134)</f>
        <v>0</v>
      </c>
    </row>
    <row r="135" spans="2:9" x14ac:dyDescent="0.25">
      <c r="B135" s="60"/>
      <c r="C135" s="60"/>
      <c r="D135" s="60"/>
      <c r="E135" s="60"/>
      <c r="F135" s="60"/>
      <c r="G135" s="60"/>
      <c r="H135" s="60"/>
    </row>
    <row r="136" spans="2:9" ht="21" x14ac:dyDescent="0.35">
      <c r="B136" s="84" t="s">
        <v>74</v>
      </c>
      <c r="C136" s="84"/>
      <c r="D136" s="84"/>
      <c r="E136" s="84"/>
      <c r="F136" s="84"/>
      <c r="G136" s="84"/>
    </row>
    <row r="137" spans="2:9" x14ac:dyDescent="0.25">
      <c r="B137" s="74" t="s">
        <v>75</v>
      </c>
      <c r="C137" s="74"/>
      <c r="D137" s="74"/>
      <c r="E137" s="74"/>
      <c r="F137" s="74"/>
      <c r="G137" s="74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/>
      <c r="G138" s="27">
        <f>SUM(C138:F138)</f>
        <v>0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/>
      <c r="G139" s="27">
        <f>SUM(C139:F139)</f>
        <v>0</v>
      </c>
      <c r="H139" s="7"/>
      <c r="I139" s="7"/>
    </row>
    <row r="140" spans="2:9" x14ac:dyDescent="0.25">
      <c r="B140" s="60"/>
      <c r="C140" s="60"/>
      <c r="D140" s="60"/>
      <c r="E140" s="60"/>
      <c r="F140" s="60"/>
      <c r="G140" s="60"/>
      <c r="H140" s="60"/>
      <c r="I140" s="7"/>
    </row>
    <row r="141" spans="2:9" x14ac:dyDescent="0.25">
      <c r="B141" s="60"/>
      <c r="C141" s="60"/>
      <c r="D141" s="60"/>
      <c r="E141" s="60"/>
      <c r="F141" s="60"/>
      <c r="G141" s="60"/>
      <c r="H141" s="60"/>
    </row>
    <row r="142" spans="2:9" ht="21" x14ac:dyDescent="0.35">
      <c r="B142" s="64" t="s">
        <v>78</v>
      </c>
      <c r="C142" s="65"/>
      <c r="D142" s="65"/>
      <c r="E142" s="65"/>
      <c r="F142" s="65"/>
      <c r="G142" s="66"/>
    </row>
    <row r="143" spans="2:9" x14ac:dyDescent="0.25">
      <c r="B143" s="67" t="s">
        <v>79</v>
      </c>
      <c r="C143" s="68"/>
      <c r="D143" s="68"/>
      <c r="E143" s="68"/>
      <c r="F143" s="68"/>
      <c r="G143" s="69"/>
    </row>
    <row r="144" spans="2:9" x14ac:dyDescent="0.25">
      <c r="B144" s="60"/>
      <c r="C144" s="60"/>
      <c r="D144" s="60"/>
      <c r="E144" s="60"/>
      <c r="F144" s="60"/>
      <c r="G144" s="60"/>
      <c r="H144" s="60"/>
    </row>
    <row r="145" spans="2:8" x14ac:dyDescent="0.25">
      <c r="B145" s="79" t="s">
        <v>80</v>
      </c>
      <c r="C145" s="79"/>
      <c r="D145" s="79"/>
      <c r="E145" s="79"/>
      <c r="F145" s="79"/>
      <c r="G145" s="79"/>
    </row>
    <row r="146" spans="2:8" x14ac:dyDescent="0.25">
      <c r="B146" s="14" t="s">
        <v>81</v>
      </c>
      <c r="C146" s="27">
        <v>0</v>
      </c>
      <c r="D146" s="27"/>
      <c r="E146" s="27"/>
      <c r="F146" s="27"/>
      <c r="G146" s="27">
        <f>SUM(C146:F146)</f>
        <v>0</v>
      </c>
    </row>
    <row r="147" spans="2:8" x14ac:dyDescent="0.25">
      <c r="B147" s="14" t="s">
        <v>82</v>
      </c>
      <c r="C147" s="27">
        <v>0</v>
      </c>
      <c r="D147" s="27"/>
      <c r="E147" s="27"/>
      <c r="F147" s="27"/>
      <c r="G147" s="11">
        <f>SUM(C147:F147)</f>
        <v>0</v>
      </c>
    </row>
    <row r="148" spans="2:8" x14ac:dyDescent="0.25">
      <c r="B148" s="60"/>
      <c r="C148" s="60"/>
      <c r="D148" s="60"/>
      <c r="E148" s="60"/>
      <c r="F148" s="60"/>
      <c r="G148" s="60"/>
      <c r="H148" s="60"/>
    </row>
    <row r="149" spans="2:8" x14ac:dyDescent="0.25">
      <c r="B149" s="79" t="s">
        <v>83</v>
      </c>
      <c r="C149" s="79"/>
      <c r="D149" s="79"/>
      <c r="E149" s="79"/>
      <c r="F149" s="79"/>
      <c r="G149" s="79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0"/>
      <c r="C152" s="60"/>
      <c r="D152" s="60"/>
      <c r="E152" s="60"/>
      <c r="F152" s="60"/>
      <c r="G152" s="60"/>
      <c r="H152" s="60"/>
    </row>
    <row r="153" spans="2:8" x14ac:dyDescent="0.25">
      <c r="B153" s="79" t="s">
        <v>86</v>
      </c>
      <c r="C153" s="79"/>
      <c r="D153" s="79"/>
      <c r="E153" s="79"/>
      <c r="F153" s="79"/>
      <c r="G153" s="79"/>
    </row>
    <row r="154" spans="2:8" x14ac:dyDescent="0.25">
      <c r="B154" s="14" t="s">
        <v>87</v>
      </c>
      <c r="C154" s="14">
        <v>0</v>
      </c>
      <c r="D154" s="27"/>
      <c r="E154" s="35">
        <v>0</v>
      </c>
      <c r="F154" s="34">
        <v>0</v>
      </c>
      <c r="G154" s="27">
        <f>SUM(C154:F154)</f>
        <v>0</v>
      </c>
      <c r="H154"/>
    </row>
    <row r="155" spans="2:8" x14ac:dyDescent="0.25">
      <c r="B155" s="14" t="s">
        <v>88</v>
      </c>
      <c r="C155" s="11">
        <v>0</v>
      </c>
      <c r="D155" s="27"/>
      <c r="E155" s="35">
        <v>0</v>
      </c>
      <c r="F155" s="34">
        <v>0</v>
      </c>
      <c r="G155" s="11">
        <f>SUM(C155:F155)</f>
        <v>0</v>
      </c>
      <c r="H155"/>
    </row>
    <row r="156" spans="2:8" x14ac:dyDescent="0.25">
      <c r="B156" s="60"/>
      <c r="C156" s="60"/>
      <c r="D156" s="60"/>
      <c r="E156" s="60"/>
      <c r="F156" s="60"/>
      <c r="G156" s="60"/>
      <c r="H156" s="60"/>
    </row>
    <row r="157" spans="2:8" x14ac:dyDescent="0.25">
      <c r="B157" s="70" t="s">
        <v>89</v>
      </c>
      <c r="C157" s="71"/>
      <c r="D157" s="71"/>
      <c r="E157" s="71"/>
      <c r="F157" s="71"/>
      <c r="G157" s="72"/>
    </row>
    <row r="158" spans="2:8" x14ac:dyDescent="0.25">
      <c r="B158" s="18" t="s">
        <v>90</v>
      </c>
      <c r="C158" s="19">
        <v>0</v>
      </c>
      <c r="D158" s="44"/>
      <c r="E158" s="19">
        <v>0</v>
      </c>
      <c r="F158" s="19">
        <f>F146+F154</f>
        <v>0</v>
      </c>
      <c r="G158" s="19">
        <f>SUM(C158:F158)</f>
        <v>0</v>
      </c>
    </row>
    <row r="159" spans="2:8" x14ac:dyDescent="0.25">
      <c r="B159" s="18" t="s">
        <v>91</v>
      </c>
      <c r="C159" s="19">
        <v>0</v>
      </c>
      <c r="D159" s="44"/>
      <c r="E159" s="19">
        <v>0</v>
      </c>
      <c r="F159" s="19">
        <f>F147+F155</f>
        <v>0</v>
      </c>
      <c r="G159" s="22">
        <f>SUM(C159:F159)</f>
        <v>0</v>
      </c>
    </row>
    <row r="160" spans="2:8" x14ac:dyDescent="0.25">
      <c r="B160" s="60"/>
      <c r="C160" s="60"/>
      <c r="D160" s="60"/>
      <c r="E160" s="60"/>
      <c r="F160" s="60"/>
      <c r="G160" s="60"/>
      <c r="H160" s="60"/>
    </row>
    <row r="161" spans="2:8" x14ac:dyDescent="0.25">
      <c r="B161" s="74" t="s">
        <v>92</v>
      </c>
      <c r="C161" s="74"/>
      <c r="D161" s="74"/>
      <c r="E161" s="74"/>
      <c r="F161" s="74"/>
      <c r="G161" s="74"/>
    </row>
    <row r="162" spans="2:8" x14ac:dyDescent="0.25">
      <c r="B162" s="14" t="s">
        <v>87</v>
      </c>
      <c r="C162" s="27"/>
      <c r="D162" s="27"/>
      <c r="E162" s="50"/>
      <c r="F162" s="27"/>
      <c r="G162" s="27">
        <f>SUM(C162:F162)</f>
        <v>0</v>
      </c>
    </row>
    <row r="163" spans="2:8" x14ac:dyDescent="0.25">
      <c r="B163" s="14" t="s">
        <v>88</v>
      </c>
      <c r="C163" s="27"/>
      <c r="D163" s="27"/>
      <c r="E163" s="27"/>
      <c r="F163" s="27"/>
      <c r="G163" s="11">
        <f>SUM(C163:F163)</f>
        <v>0</v>
      </c>
    </row>
    <row r="164" spans="2:8" x14ac:dyDescent="0.25">
      <c r="B164" s="60"/>
      <c r="C164" s="60"/>
      <c r="D164" s="60"/>
      <c r="E164" s="60"/>
      <c r="F164" s="60"/>
      <c r="G164" s="60"/>
    </row>
    <row r="165" spans="2:8" x14ac:dyDescent="0.25">
      <c r="B165" s="67" t="s">
        <v>93</v>
      </c>
      <c r="C165" s="68"/>
      <c r="D165" s="68"/>
      <c r="E165" s="68"/>
      <c r="F165" s="68"/>
      <c r="G165" s="69"/>
    </row>
    <row r="166" spans="2:8" x14ac:dyDescent="0.25">
      <c r="B166" s="70" t="s">
        <v>94</v>
      </c>
      <c r="C166" s="71"/>
      <c r="D166" s="71"/>
      <c r="E166" s="71"/>
      <c r="F166" s="71"/>
      <c r="G166" s="72"/>
    </row>
    <row r="167" spans="2:8" x14ac:dyDescent="0.25">
      <c r="B167" s="14" t="s">
        <v>95</v>
      </c>
      <c r="C167" s="27"/>
      <c r="D167" s="27"/>
      <c r="E167" s="51"/>
      <c r="F167" s="27"/>
      <c r="G167" s="27">
        <f>SUM(C167:F167)</f>
        <v>0</v>
      </c>
    </row>
    <row r="168" spans="2:8" x14ac:dyDescent="0.25">
      <c r="B168" s="14" t="s">
        <v>96</v>
      </c>
      <c r="C168" s="27"/>
      <c r="D168" s="27"/>
      <c r="E168" s="27"/>
      <c r="F168" s="27"/>
      <c r="G168" s="11">
        <f>SUM(C168:F168)</f>
        <v>0</v>
      </c>
    </row>
    <row r="169" spans="2:8" x14ac:dyDescent="0.25">
      <c r="B169" s="60"/>
      <c r="C169" s="60"/>
      <c r="D169" s="60"/>
      <c r="E169" s="60"/>
      <c r="F169" s="60"/>
      <c r="G169" s="60"/>
    </row>
    <row r="170" spans="2:8" x14ac:dyDescent="0.25">
      <c r="B170" s="70" t="s">
        <v>97</v>
      </c>
      <c r="C170" s="71"/>
      <c r="D170" s="71"/>
      <c r="E170" s="71"/>
      <c r="F170" s="71"/>
      <c r="G170" s="72"/>
    </row>
    <row r="171" spans="2:8" x14ac:dyDescent="0.25">
      <c r="B171" s="14" t="s">
        <v>98</v>
      </c>
      <c r="C171" s="27"/>
      <c r="D171" s="27"/>
      <c r="E171" s="51"/>
      <c r="F171" s="27"/>
      <c r="G171" s="27">
        <f>SUM(C171:F171)</f>
        <v>0</v>
      </c>
    </row>
    <row r="172" spans="2:8" x14ac:dyDescent="0.25">
      <c r="B172" s="14" t="s">
        <v>96</v>
      </c>
      <c r="C172" s="27"/>
      <c r="D172" s="27"/>
      <c r="E172" s="27"/>
      <c r="F172" s="27"/>
      <c r="G172" s="11">
        <f>SUM(C172:F172)</f>
        <v>0</v>
      </c>
    </row>
    <row r="173" spans="2:8" x14ac:dyDescent="0.25">
      <c r="B173" s="60"/>
      <c r="C173" s="60"/>
      <c r="D173" s="60"/>
      <c r="E173" s="60"/>
      <c r="F173" s="60"/>
      <c r="G173" s="60"/>
      <c r="H173" s="60"/>
    </row>
    <row r="174" spans="2:8" x14ac:dyDescent="0.25">
      <c r="B174" s="70" t="s">
        <v>99</v>
      </c>
      <c r="C174" s="71"/>
      <c r="D174" s="71"/>
      <c r="E174" s="71"/>
      <c r="F174" s="71"/>
      <c r="G174" s="72"/>
    </row>
    <row r="175" spans="2:8" x14ac:dyDescent="0.25">
      <c r="B175" s="14" t="s">
        <v>98</v>
      </c>
      <c r="C175" s="27"/>
      <c r="D175" s="27"/>
      <c r="E175" s="51"/>
      <c r="F175" s="27"/>
      <c r="G175" s="27">
        <f>SUM(C175:F175)</f>
        <v>0</v>
      </c>
    </row>
    <row r="176" spans="2:8" x14ac:dyDescent="0.25">
      <c r="B176" s="14" t="s">
        <v>96</v>
      </c>
      <c r="C176" s="27"/>
      <c r="D176" s="27"/>
      <c r="E176" s="27"/>
      <c r="F176" s="27"/>
      <c r="G176" s="11">
        <f>SUM(C176:F176)</f>
        <v>0</v>
      </c>
    </row>
    <row r="177" spans="2:8" x14ac:dyDescent="0.25">
      <c r="B177" s="60"/>
      <c r="C177" s="60"/>
      <c r="D177" s="60"/>
      <c r="E177" s="60"/>
      <c r="F177" s="60"/>
      <c r="G177" s="60"/>
      <c r="H177" s="60"/>
    </row>
    <row r="178" spans="2:8" x14ac:dyDescent="0.25">
      <c r="B178" s="70" t="s">
        <v>100</v>
      </c>
      <c r="C178" s="71"/>
      <c r="D178" s="71"/>
      <c r="E178" s="71"/>
      <c r="F178" s="71"/>
      <c r="G178" s="72"/>
    </row>
    <row r="179" spans="2:8" x14ac:dyDescent="0.25">
      <c r="B179" s="14" t="s">
        <v>98</v>
      </c>
      <c r="C179" s="27"/>
      <c r="D179" s="27"/>
      <c r="E179" s="27"/>
      <c r="F179" s="27"/>
      <c r="G179" s="27">
        <f>SUM(C179:F179)</f>
        <v>0</v>
      </c>
    </row>
    <row r="180" spans="2:8" x14ac:dyDescent="0.25">
      <c r="B180" s="14" t="s">
        <v>96</v>
      </c>
      <c r="C180" s="27"/>
      <c r="D180" s="27"/>
      <c r="E180" s="27"/>
      <c r="F180" s="27"/>
      <c r="G180" s="11">
        <f>SUM(C180:F180)</f>
        <v>0</v>
      </c>
    </row>
    <row r="181" spans="2:8" x14ac:dyDescent="0.25">
      <c r="B181" s="60"/>
      <c r="C181" s="60"/>
      <c r="D181" s="60"/>
      <c r="E181" s="60"/>
      <c r="F181" s="60"/>
      <c r="G181" s="60"/>
      <c r="H181" s="60"/>
    </row>
    <row r="182" spans="2:8" x14ac:dyDescent="0.25">
      <c r="B182" s="74" t="s">
        <v>101</v>
      </c>
      <c r="C182" s="74"/>
      <c r="D182" s="74"/>
      <c r="E182" s="74"/>
      <c r="F182" s="74"/>
      <c r="G182" s="74"/>
    </row>
    <row r="183" spans="2:8" x14ac:dyDescent="0.25">
      <c r="B183" s="18" t="s">
        <v>102</v>
      </c>
      <c r="C183" s="19"/>
      <c r="D183" s="44"/>
      <c r="E183" s="19"/>
      <c r="F183" s="19">
        <f>+F179+F175+F171+F167</f>
        <v>0</v>
      </c>
      <c r="G183" s="19">
        <f>SUM(C183:F183)</f>
        <v>0</v>
      </c>
    </row>
    <row r="184" spans="2:8" x14ac:dyDescent="0.25">
      <c r="B184" s="18" t="s">
        <v>103</v>
      </c>
      <c r="C184" s="19"/>
      <c r="D184" s="44"/>
      <c r="E184" s="19"/>
      <c r="F184" s="19">
        <f>+F180+F176+F172+F168</f>
        <v>0</v>
      </c>
      <c r="G184" s="22">
        <f>SUM(C184:F184)</f>
        <v>0</v>
      </c>
    </row>
    <row r="185" spans="2:8" x14ac:dyDescent="0.25">
      <c r="B185" s="60"/>
      <c r="C185" s="60"/>
      <c r="D185" s="60"/>
      <c r="E185" s="60"/>
      <c r="F185" s="60"/>
      <c r="G185" s="60"/>
      <c r="H185" s="60"/>
    </row>
    <row r="186" spans="2:8" x14ac:dyDescent="0.25">
      <c r="B186" s="74" t="s">
        <v>104</v>
      </c>
      <c r="C186" s="74"/>
      <c r="D186" s="74"/>
      <c r="E186" s="74"/>
      <c r="F186" s="74"/>
      <c r="G186" s="74"/>
    </row>
    <row r="187" spans="2:8" x14ac:dyDescent="0.25">
      <c r="B187" s="14" t="s">
        <v>105</v>
      </c>
      <c r="C187" s="27"/>
      <c r="D187" s="27"/>
      <c r="E187" s="27"/>
      <c r="F187" s="27"/>
      <c r="G187" s="27">
        <f>SUM(C187:F187)</f>
        <v>0</v>
      </c>
    </row>
    <row r="188" spans="2:8" x14ac:dyDescent="0.25">
      <c r="B188" s="14" t="s">
        <v>106</v>
      </c>
      <c r="C188" s="27"/>
      <c r="D188" s="27"/>
      <c r="E188" s="27"/>
      <c r="F188" s="27"/>
      <c r="G188" s="11">
        <f>SUM(C188:F188)</f>
        <v>0</v>
      </c>
    </row>
    <row r="189" spans="2:8" x14ac:dyDescent="0.25">
      <c r="B189" s="60"/>
      <c r="C189" s="60"/>
      <c r="D189" s="60"/>
      <c r="E189" s="60"/>
      <c r="F189" s="60"/>
      <c r="G189" s="60"/>
      <c r="H189" s="60"/>
    </row>
    <row r="190" spans="2:8" x14ac:dyDescent="0.25">
      <c r="B190" s="74" t="s">
        <v>107</v>
      </c>
      <c r="C190" s="74"/>
      <c r="D190" s="74"/>
      <c r="E190" s="74"/>
      <c r="F190" s="74"/>
      <c r="G190" s="74"/>
    </row>
    <row r="191" spans="2:8" x14ac:dyDescent="0.25">
      <c r="B191" s="18" t="s">
        <v>108</v>
      </c>
      <c r="C191" s="19">
        <f>C187+C162+C183</f>
        <v>0</v>
      </c>
      <c r="D191" s="44"/>
      <c r="E191" s="19"/>
      <c r="F191" s="19">
        <f>F158+F162+F183+F187</f>
        <v>0</v>
      </c>
      <c r="G191" s="19">
        <f>SUM(C191:F191)</f>
        <v>0</v>
      </c>
    </row>
    <row r="192" spans="2:8" x14ac:dyDescent="0.25">
      <c r="B192" s="18" t="s">
        <v>109</v>
      </c>
      <c r="C192" s="19">
        <f>C188+C163+C184</f>
        <v>0</v>
      </c>
      <c r="D192" s="44"/>
      <c r="E192" s="19"/>
      <c r="F192" s="19">
        <f>F159+F184+F163+F188</f>
        <v>0</v>
      </c>
      <c r="G192" s="22">
        <f>SUM(C192:F192)</f>
        <v>0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2024-10-30T19:19:08Z</dcterms:modified>
  <cp:category/>
  <cp:contentStatus/>
</cp:coreProperties>
</file>